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4.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ボウリング\各種原紙\リーグ・競技会申請関係\JB用\"/>
    </mc:Choice>
  </mc:AlternateContent>
  <xr:revisionPtr revIDLastSave="0" documentId="13_ncr:1_{6207D1F5-873A-48B5-9BBD-095C07D8D921}" xr6:coauthVersionLast="47" xr6:coauthVersionMax="47" xr10:uidLastSave="{00000000-0000-0000-0000-000000000000}"/>
  <workbookProtection workbookAlgorithmName="SHA-512" workbookHashValue="9sLzrebPkXua1SzGX4EPmf+4dH5+vURiO2DJqnQPAcyU92S7TizC9xDd1elrLsyz+s/5dNoqYlVF6yUb5A4YEw==" workbookSaltValue="MU/4zo0JzuvId9xhgC3neg==" workbookSpinCount="100000" lockStructure="1"/>
  <bookViews>
    <workbookView xWindow="-28920" yWindow="0" windowWidth="29040" windowHeight="15840" xr2:uid="{5F8D9774-9C2F-4FAB-A68D-A5C442C45B9D}"/>
  </bookViews>
  <sheets>
    <sheet name="競技会登録申請書 " sheetId="2" r:id="rId1"/>
    <sheet name="競技会公認料計算書（県連用）" sheetId="21" r:id="rId2"/>
    <sheet name="ＪＢ個人競技記録報告書" sheetId="11" r:id="rId3"/>
    <sheet name="会場" sheetId="4" r:id="rId4"/>
    <sheet name="競技方法" sheetId="7" r:id="rId5"/>
    <sheet name="原紙 (2)" sheetId="12" state="hidden" r:id="rId6"/>
    <sheet name="原紙 (3)" sheetId="13" state="hidden" r:id="rId7"/>
    <sheet name="原紙 (4)" sheetId="14" state="hidden" r:id="rId8"/>
    <sheet name="原紙 (5)" sheetId="15" state="hidden" r:id="rId9"/>
    <sheet name="原紙 (6)" sheetId="16" state="hidden" r:id="rId10"/>
    <sheet name="原紙 (7)" sheetId="17" state="hidden" r:id="rId11"/>
    <sheet name="原紙 (8)" sheetId="18" state="hidden" r:id="rId12"/>
    <sheet name="下書き" sheetId="19" state="hidden" r:id="rId13"/>
    <sheet name="会員" sheetId="20" state="hidden" r:id="rId14"/>
  </sheets>
  <definedNames>
    <definedName name="_xlnm._FilterDatabase" localSheetId="2" hidden="1">ＪＢ個人競技記録報告書!$A$14:$C$41</definedName>
    <definedName name="_xlnm._FilterDatabase" localSheetId="13" hidden="1">会員!$B$2:$G$379</definedName>
    <definedName name="Ｈ２３会員" localSheetId="12">#REF!</definedName>
    <definedName name="Ｈ２３会員" localSheetId="13">会員!#REF!</definedName>
    <definedName name="Ｈ２３会員">#REF!</definedName>
    <definedName name="_xlnm.Print_Area" localSheetId="2">ＪＢ個人競技記録報告書!$A$1:$H$51</definedName>
    <definedName name="_xlnm.Print_Area" localSheetId="0">'競技会登録申請書 '!$A$1:$AF$32</definedName>
    <definedName name="_xlnm.Print_Area" localSheetId="5">'原紙 (2)'!$A$1:$H$51</definedName>
    <definedName name="_xlnm.Print_Area" localSheetId="6">'原紙 (3)'!$A$1:$H$51</definedName>
    <definedName name="_xlnm.Print_Area" localSheetId="7">'原紙 (4)'!$A$1:$H$51</definedName>
    <definedName name="_xlnm.Print_Area" localSheetId="8">'原紙 (5)'!$A$1:$H$51</definedName>
    <definedName name="_xlnm.Print_Area" localSheetId="9">'原紙 (6)'!$A$1:$H$51</definedName>
    <definedName name="_xlnm.Print_Area" localSheetId="10">'原紙 (7)'!$A$1:$H$51</definedName>
    <definedName name="_xlnm.Print_Area" localSheetId="11">'原紙 (8)'!$A$1:$H$51</definedName>
    <definedName name="かいいん">#REF!</definedName>
    <definedName name="会員" localSheetId="12">#REF!</definedName>
    <definedName name="会員" localSheetId="13">会員!#REF!</definedName>
    <definedName name="会員">#REF!</definedName>
    <definedName name="会員番号" localSheetId="12">#REF!</definedName>
    <definedName name="会員番号" localSheetId="13">会員!#REF!</definedName>
    <definedName name="会員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1" l="1"/>
  <c r="F10" i="11"/>
  <c r="F10" i="18" s="1"/>
  <c r="C8" i="11"/>
  <c r="C6" i="11"/>
  <c r="C10" i="11"/>
  <c r="G50" i="11"/>
  <c r="E50" i="11"/>
  <c r="G48" i="11"/>
  <c r="T15" i="21"/>
  <c r="H17" i="21"/>
  <c r="H15" i="21"/>
  <c r="H13" i="21"/>
  <c r="R9" i="21"/>
  <c r="S3" i="21"/>
  <c r="H11" i="21" s="1"/>
  <c r="A2" i="19"/>
  <c r="B2" i="19"/>
  <c r="A3" i="19"/>
  <c r="B3" i="19"/>
  <c r="A4" i="19"/>
  <c r="B4" i="19"/>
  <c r="A5" i="19"/>
  <c r="B5" i="19"/>
  <c r="A6" i="19"/>
  <c r="B6" i="19"/>
  <c r="A7" i="19"/>
  <c r="B7" i="19"/>
  <c r="A8" i="19"/>
  <c r="B8" i="19"/>
  <c r="A9" i="19"/>
  <c r="B9" i="19"/>
  <c r="A10" i="19"/>
  <c r="B10" i="19"/>
  <c r="A11" i="19"/>
  <c r="B11" i="19"/>
  <c r="A12" i="19"/>
  <c r="B12" i="19"/>
  <c r="A13" i="19"/>
  <c r="B13" i="19"/>
  <c r="A14" i="19"/>
  <c r="B14" i="19"/>
  <c r="A15" i="19"/>
  <c r="B15" i="19"/>
  <c r="A16" i="19"/>
  <c r="B16" i="19"/>
  <c r="A17" i="19"/>
  <c r="B17" i="19"/>
  <c r="A18" i="19"/>
  <c r="B18" i="19"/>
  <c r="A19" i="19"/>
  <c r="B19" i="19"/>
  <c r="A20" i="19"/>
  <c r="B20" i="19"/>
  <c r="A21" i="19"/>
  <c r="B21" i="19"/>
  <c r="A22" i="19"/>
  <c r="B22" i="19"/>
  <c r="A23" i="19"/>
  <c r="B23" i="19"/>
  <c r="A24" i="19"/>
  <c r="B24" i="19"/>
  <c r="A25" i="19"/>
  <c r="B25" i="19"/>
  <c r="A26" i="19"/>
  <c r="B26" i="19"/>
  <c r="A27" i="19"/>
  <c r="B27" i="19"/>
  <c r="A28" i="19"/>
  <c r="B28" i="19"/>
  <c r="A29" i="19"/>
  <c r="B29" i="19"/>
  <c r="A30" i="19"/>
  <c r="B30" i="19"/>
  <c r="A31" i="19"/>
  <c r="B31" i="19"/>
  <c r="A32" i="19"/>
  <c r="B32" i="19"/>
  <c r="A33" i="19"/>
  <c r="B33" i="19"/>
  <c r="A34" i="19"/>
  <c r="B34" i="19"/>
  <c r="A35" i="19"/>
  <c r="B35" i="19"/>
  <c r="A36" i="19"/>
  <c r="B36" i="19"/>
  <c r="A37" i="19"/>
  <c r="B37" i="19"/>
  <c r="A38" i="19"/>
  <c r="B38" i="19"/>
  <c r="A39" i="19"/>
  <c r="B39" i="19"/>
  <c r="A40" i="19"/>
  <c r="B40" i="19"/>
  <c r="A41" i="19"/>
  <c r="B41" i="19"/>
  <c r="A42" i="19"/>
  <c r="B42" i="19"/>
  <c r="A43" i="19"/>
  <c r="B43" i="19"/>
  <c r="A44" i="19"/>
  <c r="B44" i="19"/>
  <c r="A45" i="19"/>
  <c r="B45" i="19"/>
  <c r="A46" i="19"/>
  <c r="B46" i="19"/>
  <c r="A47" i="19"/>
  <c r="B47" i="19"/>
  <c r="A48" i="19"/>
  <c r="B48" i="19"/>
  <c r="A49" i="19"/>
  <c r="B49" i="19"/>
  <c r="A50" i="19"/>
  <c r="B50" i="19"/>
  <c r="A51" i="19"/>
  <c r="B51" i="19"/>
  <c r="A52" i="19"/>
  <c r="B52" i="19"/>
  <c r="A53" i="19"/>
  <c r="B53" i="19"/>
  <c r="A54" i="19"/>
  <c r="B54" i="19"/>
  <c r="A55" i="19"/>
  <c r="B55" i="19"/>
  <c r="A56" i="19"/>
  <c r="B56" i="19"/>
  <c r="A57" i="19"/>
  <c r="B57" i="19"/>
  <c r="A58" i="19"/>
  <c r="B58" i="19"/>
  <c r="A59" i="19"/>
  <c r="B59" i="19"/>
  <c r="A60" i="19"/>
  <c r="B60" i="19"/>
  <c r="A61" i="19"/>
  <c r="B61" i="19"/>
  <c r="A62" i="19"/>
  <c r="B62" i="19"/>
  <c r="A63" i="19"/>
  <c r="B63" i="19"/>
  <c r="A64" i="19"/>
  <c r="B64" i="19"/>
  <c r="A65" i="19"/>
  <c r="B65" i="19"/>
  <c r="A66" i="19"/>
  <c r="B66" i="19"/>
  <c r="A67" i="19"/>
  <c r="B67" i="19"/>
  <c r="A68" i="19"/>
  <c r="B68" i="19"/>
  <c r="A69" i="19"/>
  <c r="B69" i="19"/>
  <c r="A70" i="19"/>
  <c r="B70" i="19"/>
  <c r="A71" i="19"/>
  <c r="B71" i="19"/>
  <c r="A72" i="19"/>
  <c r="B72" i="19"/>
  <c r="A73" i="19"/>
  <c r="B73" i="19"/>
  <c r="A74" i="19"/>
  <c r="B74" i="19"/>
  <c r="A75" i="19"/>
  <c r="B75" i="19"/>
  <c r="A76" i="19"/>
  <c r="B76" i="19"/>
  <c r="A77" i="19"/>
  <c r="B77" i="19"/>
  <c r="A78" i="19"/>
  <c r="B78" i="19"/>
  <c r="A79" i="19"/>
  <c r="B79" i="19"/>
  <c r="A80" i="19"/>
  <c r="B80" i="19"/>
  <c r="A81" i="19"/>
  <c r="B81" i="19"/>
  <c r="A82" i="19"/>
  <c r="B82" i="19"/>
  <c r="A83" i="19"/>
  <c r="B83" i="19"/>
  <c r="A84" i="19"/>
  <c r="B84" i="19"/>
  <c r="A85" i="19"/>
  <c r="B85" i="19"/>
  <c r="A86" i="19"/>
  <c r="B86" i="19"/>
  <c r="A87" i="19"/>
  <c r="B87" i="19"/>
  <c r="A88" i="19"/>
  <c r="B88" i="19"/>
  <c r="A89" i="19"/>
  <c r="B89" i="19"/>
  <c r="A90" i="19"/>
  <c r="B90" i="19"/>
  <c r="A91" i="19"/>
  <c r="B91" i="19"/>
  <c r="A92" i="19"/>
  <c r="B92" i="19"/>
  <c r="A93" i="19"/>
  <c r="B93" i="19"/>
  <c r="A94" i="19"/>
  <c r="B94" i="19"/>
  <c r="A95" i="19"/>
  <c r="B95" i="19"/>
  <c r="A96" i="19"/>
  <c r="B96" i="19"/>
  <c r="A97" i="19"/>
  <c r="B97" i="19"/>
  <c r="A98" i="19"/>
  <c r="B98" i="19"/>
  <c r="A99" i="19"/>
  <c r="B99" i="19"/>
  <c r="A100" i="19"/>
  <c r="B100" i="19"/>
  <c r="A101" i="19"/>
  <c r="B101" i="19"/>
  <c r="A102" i="19"/>
  <c r="B102" i="19"/>
  <c r="A103" i="19"/>
  <c r="B103" i="19"/>
  <c r="A104" i="19"/>
  <c r="B104" i="19"/>
  <c r="A105" i="19"/>
  <c r="B105" i="19"/>
  <c r="A106" i="19"/>
  <c r="B106" i="19"/>
  <c r="A107" i="19"/>
  <c r="B107" i="19"/>
  <c r="A108" i="19"/>
  <c r="B108" i="19"/>
  <c r="A109" i="19"/>
  <c r="B109" i="19"/>
  <c r="A110" i="19"/>
  <c r="B110" i="19"/>
  <c r="A111" i="19"/>
  <c r="B111" i="19"/>
  <c r="A112" i="19"/>
  <c r="B112" i="19"/>
  <c r="A113" i="19"/>
  <c r="B113" i="19"/>
  <c r="A114" i="19"/>
  <c r="B114" i="19"/>
  <c r="A115" i="19"/>
  <c r="B115" i="19"/>
  <c r="A116" i="19"/>
  <c r="B116" i="19"/>
  <c r="A117" i="19"/>
  <c r="B117" i="19"/>
  <c r="A118" i="19"/>
  <c r="B118" i="19"/>
  <c r="A119" i="19"/>
  <c r="B119" i="19"/>
  <c r="A120" i="19"/>
  <c r="B120" i="19"/>
  <c r="A121" i="19"/>
  <c r="B121" i="19"/>
  <c r="A122" i="19"/>
  <c r="B122" i="19"/>
  <c r="A123" i="19"/>
  <c r="B123" i="19"/>
  <c r="A124" i="19"/>
  <c r="B124" i="19"/>
  <c r="A125" i="19"/>
  <c r="B125" i="19"/>
  <c r="A126" i="19"/>
  <c r="B126" i="19"/>
  <c r="A127" i="19"/>
  <c r="B127" i="19"/>
  <c r="A128" i="19"/>
  <c r="B128" i="19"/>
  <c r="A129" i="19"/>
  <c r="B129" i="19"/>
  <c r="A130" i="19"/>
  <c r="B130" i="19"/>
  <c r="A131" i="19"/>
  <c r="B131" i="19"/>
  <c r="A132" i="19"/>
  <c r="B132" i="19"/>
  <c r="A133" i="19"/>
  <c r="B133" i="19"/>
  <c r="A134" i="19"/>
  <c r="B134" i="19"/>
  <c r="A135" i="19"/>
  <c r="B135" i="19"/>
  <c r="A136" i="19"/>
  <c r="B136" i="19"/>
  <c r="A137" i="19"/>
  <c r="B137" i="19"/>
  <c r="A138" i="19"/>
  <c r="B138" i="19"/>
  <c r="A139" i="19"/>
  <c r="B139" i="19"/>
  <c r="A140" i="19"/>
  <c r="B140" i="19"/>
  <c r="A141" i="19"/>
  <c r="B141" i="19"/>
  <c r="A142" i="19"/>
  <c r="B142" i="19"/>
  <c r="A143" i="19"/>
  <c r="B143" i="19"/>
  <c r="A144" i="19"/>
  <c r="B144" i="19"/>
  <c r="A145" i="19"/>
  <c r="B145" i="19"/>
  <c r="A146" i="19"/>
  <c r="B146" i="19"/>
  <c r="A147" i="19"/>
  <c r="B147" i="19"/>
  <c r="A148" i="19"/>
  <c r="B148" i="19"/>
  <c r="A149" i="19"/>
  <c r="B149" i="19"/>
  <c r="A150" i="19"/>
  <c r="B150" i="19"/>
  <c r="A151" i="19"/>
  <c r="B151" i="19"/>
  <c r="A152" i="19"/>
  <c r="B152" i="19"/>
  <c r="A153" i="19"/>
  <c r="B153" i="19"/>
  <c r="A154" i="19"/>
  <c r="B154" i="19"/>
  <c r="A155" i="19"/>
  <c r="B155" i="19"/>
  <c r="A156" i="19"/>
  <c r="B156" i="19"/>
  <c r="A157" i="19"/>
  <c r="B157" i="19"/>
  <c r="A158" i="19"/>
  <c r="B158" i="19"/>
  <c r="A159" i="19"/>
  <c r="B159" i="19"/>
  <c r="A160" i="19"/>
  <c r="B160" i="19"/>
  <c r="A161" i="19"/>
  <c r="B161" i="19"/>
  <c r="A162" i="19"/>
  <c r="B162" i="19"/>
  <c r="A163" i="19"/>
  <c r="B163" i="19"/>
  <c r="A164" i="19"/>
  <c r="B164" i="19"/>
  <c r="A165" i="19"/>
  <c r="B165" i="19"/>
  <c r="A166" i="19"/>
  <c r="B166" i="19"/>
  <c r="A167" i="19"/>
  <c r="B167" i="19"/>
  <c r="A168" i="19"/>
  <c r="B168" i="19"/>
  <c r="A169" i="19"/>
  <c r="B169" i="19"/>
  <c r="A170" i="19"/>
  <c r="B170" i="19"/>
  <c r="A171" i="19"/>
  <c r="B171" i="19"/>
  <c r="A172" i="19"/>
  <c r="B172" i="19"/>
  <c r="A173" i="19"/>
  <c r="B173" i="19"/>
  <c r="A174" i="19"/>
  <c r="B174" i="19"/>
  <c r="A175" i="19"/>
  <c r="B175" i="19"/>
  <c r="A176" i="19"/>
  <c r="B176" i="19"/>
  <c r="A177" i="19"/>
  <c r="B177" i="19"/>
  <c r="A178" i="19"/>
  <c r="B178" i="19"/>
  <c r="A179" i="19"/>
  <c r="B179" i="19"/>
  <c r="A180" i="19"/>
  <c r="B180" i="19"/>
  <c r="A181" i="19"/>
  <c r="B181" i="19"/>
  <c r="A182" i="19"/>
  <c r="B182" i="19"/>
  <c r="A183" i="19"/>
  <c r="B183" i="19"/>
  <c r="A184" i="19"/>
  <c r="B184" i="19"/>
  <c r="A185" i="19"/>
  <c r="B185" i="19"/>
  <c r="A186" i="19"/>
  <c r="B186" i="19"/>
  <c r="A187" i="19"/>
  <c r="B187" i="19"/>
  <c r="A188" i="19"/>
  <c r="B188" i="19"/>
  <c r="A189" i="19"/>
  <c r="B189" i="19"/>
  <c r="A190" i="19"/>
  <c r="B190" i="19"/>
  <c r="A191" i="19"/>
  <c r="B191" i="19"/>
  <c r="A192" i="19"/>
  <c r="B192" i="19"/>
  <c r="A193" i="19"/>
  <c r="B193" i="19"/>
  <c r="A194" i="19"/>
  <c r="B194" i="19"/>
  <c r="A195" i="19"/>
  <c r="B195" i="19"/>
  <c r="A196" i="19"/>
  <c r="B196" i="19"/>
  <c r="A197" i="19"/>
  <c r="B197" i="19"/>
  <c r="A198" i="19"/>
  <c r="B198" i="19"/>
  <c r="A199" i="19"/>
  <c r="B199" i="19"/>
  <c r="A200" i="19"/>
  <c r="B200" i="19"/>
  <c r="A201" i="19"/>
  <c r="B201" i="19"/>
  <c r="A202" i="19"/>
  <c r="B202" i="19"/>
  <c r="A203" i="19"/>
  <c r="B203" i="19"/>
  <c r="A204" i="19"/>
  <c r="B204" i="19"/>
  <c r="A205" i="19"/>
  <c r="B205" i="19"/>
  <c r="A206" i="19"/>
  <c r="B206" i="19"/>
  <c r="A207" i="19"/>
  <c r="B207" i="19"/>
  <c r="A208" i="19"/>
  <c r="B208" i="19"/>
  <c r="A209" i="19"/>
  <c r="B209" i="19"/>
  <c r="A210" i="19"/>
  <c r="B210" i="19"/>
  <c r="A211" i="19"/>
  <c r="B211" i="19"/>
  <c r="A212" i="19"/>
  <c r="B212" i="19"/>
  <c r="A213" i="19"/>
  <c r="B213" i="19"/>
  <c r="A214" i="19"/>
  <c r="B214" i="19"/>
  <c r="A215" i="19"/>
  <c r="B215" i="19"/>
  <c r="A216" i="19"/>
  <c r="B216" i="19"/>
  <c r="A217" i="19"/>
  <c r="B217" i="19"/>
  <c r="A218" i="19"/>
  <c r="B218" i="19"/>
  <c r="A219" i="19"/>
  <c r="B219" i="19"/>
  <c r="A220" i="19"/>
  <c r="B220" i="19"/>
  <c r="A221" i="19"/>
  <c r="B221" i="19"/>
  <c r="A222" i="19"/>
  <c r="B222" i="19"/>
  <c r="A223" i="19"/>
  <c r="B223" i="19"/>
  <c r="A224" i="19"/>
  <c r="B224" i="19"/>
  <c r="A225" i="19"/>
  <c r="B225" i="19"/>
  <c r="A226" i="19"/>
  <c r="B226" i="19"/>
  <c r="A227" i="19"/>
  <c r="B227" i="19"/>
  <c r="A228" i="19"/>
  <c r="B228" i="19"/>
  <c r="A229" i="19"/>
  <c r="B229" i="19"/>
  <c r="A230" i="19"/>
  <c r="B230" i="19"/>
  <c r="A231" i="19"/>
  <c r="B231" i="19"/>
  <c r="A232" i="19"/>
  <c r="B232" i="19"/>
  <c r="A233" i="19"/>
  <c r="B233" i="19"/>
  <c r="A234" i="19"/>
  <c r="B234" i="19"/>
  <c r="A235" i="19"/>
  <c r="B235" i="19"/>
  <c r="A236" i="19"/>
  <c r="B236" i="19"/>
  <c r="A237" i="19"/>
  <c r="B237" i="19"/>
  <c r="A238" i="19"/>
  <c r="B238" i="19"/>
  <c r="A239" i="19"/>
  <c r="B239" i="19"/>
  <c r="A240" i="19"/>
  <c r="B240" i="19"/>
  <c r="A241" i="19"/>
  <c r="B241" i="19"/>
  <c r="A242" i="19"/>
  <c r="B242" i="19"/>
  <c r="A243" i="19"/>
  <c r="B243" i="19"/>
  <c r="A244" i="19"/>
  <c r="B244" i="19"/>
  <c r="A245" i="19"/>
  <c r="B245" i="19"/>
  <c r="A246" i="19"/>
  <c r="B246" i="19"/>
  <c r="A247" i="19"/>
  <c r="B247" i="19"/>
  <c r="A248" i="19"/>
  <c r="B248" i="19"/>
  <c r="A249" i="19"/>
  <c r="B249" i="19"/>
  <c r="A250" i="19"/>
  <c r="B250" i="19"/>
  <c r="A251" i="19"/>
  <c r="B251" i="19"/>
  <c r="A252" i="19"/>
  <c r="B252" i="19"/>
  <c r="A253" i="19"/>
  <c r="B253" i="19"/>
  <c r="A254" i="19"/>
  <c r="B254" i="19"/>
  <c r="A255" i="19"/>
  <c r="B255" i="19"/>
  <c r="A256" i="19"/>
  <c r="B256" i="19"/>
  <c r="A257" i="19"/>
  <c r="B257" i="19"/>
  <c r="A258" i="19"/>
  <c r="B258" i="19"/>
  <c r="A259" i="19"/>
  <c r="B259" i="19"/>
  <c r="A260" i="19"/>
  <c r="B260" i="19"/>
  <c r="A261" i="19"/>
  <c r="B261" i="19"/>
  <c r="A262" i="19"/>
  <c r="B262" i="19"/>
  <c r="A263" i="19"/>
  <c r="B263" i="19"/>
  <c r="A264" i="19"/>
  <c r="B264" i="19"/>
  <c r="A265" i="19"/>
  <c r="B265" i="19"/>
  <c r="A266" i="19"/>
  <c r="B266" i="19"/>
  <c r="A267" i="19"/>
  <c r="B267" i="19"/>
  <c r="A268" i="19"/>
  <c r="B268" i="19"/>
  <c r="A269" i="19"/>
  <c r="B269" i="19"/>
  <c r="A270" i="19"/>
  <c r="B270" i="19"/>
  <c r="A271" i="19"/>
  <c r="B271" i="19"/>
  <c r="A272" i="19"/>
  <c r="B272" i="19"/>
  <c r="A273" i="19"/>
  <c r="B273" i="19"/>
  <c r="A274" i="19"/>
  <c r="B274" i="19"/>
  <c r="A275" i="19"/>
  <c r="B275" i="19"/>
  <c r="A276" i="19"/>
  <c r="B276" i="19"/>
  <c r="A277" i="19"/>
  <c r="B277" i="19"/>
  <c r="A278" i="19"/>
  <c r="B278" i="19"/>
  <c r="A279" i="19"/>
  <c r="B279" i="19"/>
  <c r="A280" i="19"/>
  <c r="B280" i="19"/>
  <c r="A281" i="19"/>
  <c r="B281" i="19"/>
  <c r="A282" i="19"/>
  <c r="B282" i="19"/>
  <c r="A283" i="19"/>
  <c r="B283" i="19"/>
  <c r="A284" i="19"/>
  <c r="B284" i="19"/>
  <c r="A285" i="19"/>
  <c r="B285" i="19"/>
  <c r="A286" i="19"/>
  <c r="B286" i="19"/>
  <c r="A287" i="19"/>
  <c r="B287" i="19"/>
  <c r="A288" i="19"/>
  <c r="B288" i="19"/>
  <c r="A289" i="19"/>
  <c r="B289" i="19"/>
  <c r="A290" i="19"/>
  <c r="B290" i="19"/>
  <c r="A291" i="19"/>
  <c r="B291" i="19"/>
  <c r="A292" i="19"/>
  <c r="B292" i="19"/>
  <c r="A293" i="19"/>
  <c r="B293" i="19"/>
  <c r="A294" i="19"/>
  <c r="B294" i="19"/>
  <c r="A295" i="19"/>
  <c r="B295" i="19"/>
  <c r="A296" i="19"/>
  <c r="B296" i="19"/>
  <c r="A297" i="19"/>
  <c r="B297" i="19"/>
  <c r="A298" i="19"/>
  <c r="B298" i="19"/>
  <c r="A299" i="19"/>
  <c r="B299" i="19"/>
  <c r="A300" i="19"/>
  <c r="B300" i="19"/>
  <c r="A301" i="19"/>
  <c r="B301" i="19"/>
  <c r="A302" i="19"/>
  <c r="B302" i="19"/>
  <c r="A303" i="19"/>
  <c r="B303" i="19"/>
  <c r="A304" i="19"/>
  <c r="B304" i="19"/>
  <c r="A305" i="19"/>
  <c r="B305" i="19"/>
  <c r="A306" i="19"/>
  <c r="B306" i="19"/>
  <c r="A307" i="19"/>
  <c r="B307" i="19"/>
  <c r="A308" i="19"/>
  <c r="B308" i="19"/>
  <c r="A309" i="19"/>
  <c r="B309" i="19"/>
  <c r="A310" i="19"/>
  <c r="B310" i="19"/>
  <c r="A311" i="19"/>
  <c r="B311" i="19"/>
  <c r="A312" i="19"/>
  <c r="B312" i="19"/>
  <c r="A313" i="19"/>
  <c r="B313" i="19"/>
  <c r="A314" i="19"/>
  <c r="B314" i="19"/>
  <c r="A315" i="19"/>
  <c r="B315" i="19"/>
  <c r="A316" i="19"/>
  <c r="B316" i="19"/>
  <c r="A317" i="19"/>
  <c r="B317" i="19"/>
  <c r="A318" i="19"/>
  <c r="B318" i="19"/>
  <c r="A319" i="19"/>
  <c r="B319" i="19"/>
  <c r="A320" i="19"/>
  <c r="B320" i="19"/>
  <c r="A321" i="19"/>
  <c r="B321" i="19"/>
  <c r="A322" i="19"/>
  <c r="B322" i="19"/>
  <c r="A323" i="19"/>
  <c r="B323" i="19"/>
  <c r="A324" i="19"/>
  <c r="B324" i="19"/>
  <c r="A325" i="19"/>
  <c r="B325" i="19"/>
  <c r="A326" i="19"/>
  <c r="B326" i="19"/>
  <c r="A327" i="19"/>
  <c r="B327" i="19"/>
  <c r="A328" i="19"/>
  <c r="B328" i="19"/>
  <c r="A329" i="19"/>
  <c r="B329" i="19"/>
  <c r="A330" i="19"/>
  <c r="B330" i="19"/>
  <c r="A331" i="19"/>
  <c r="B331" i="19"/>
  <c r="A332" i="19"/>
  <c r="B332" i="19"/>
  <c r="A333" i="19"/>
  <c r="B333" i="19"/>
  <c r="A334" i="19"/>
  <c r="B334" i="19"/>
  <c r="A335" i="19"/>
  <c r="B335" i="19"/>
  <c r="A336" i="19"/>
  <c r="B336" i="19"/>
  <c r="A337" i="19"/>
  <c r="B337" i="19"/>
  <c r="A338" i="19"/>
  <c r="B338" i="19"/>
  <c r="A339" i="19"/>
  <c r="B339" i="19"/>
  <c r="A340" i="19"/>
  <c r="B340" i="19"/>
  <c r="A341" i="19"/>
  <c r="B341" i="19"/>
  <c r="A342" i="19"/>
  <c r="B342" i="19"/>
  <c r="A343" i="19"/>
  <c r="B343" i="19"/>
  <c r="A344" i="19"/>
  <c r="B344" i="19"/>
  <c r="A345" i="19"/>
  <c r="B345" i="19"/>
  <c r="A346" i="19"/>
  <c r="B346" i="19"/>
  <c r="A347" i="19"/>
  <c r="B347" i="19"/>
  <c r="A348" i="19"/>
  <c r="B348" i="19"/>
  <c r="A349" i="19"/>
  <c r="B349" i="19"/>
  <c r="A350" i="19"/>
  <c r="B350" i="19"/>
  <c r="G6" i="18"/>
  <c r="G8" i="18"/>
  <c r="A14" i="18"/>
  <c r="B14" i="18"/>
  <c r="A15" i="18"/>
  <c r="B15" i="18"/>
  <c r="A16" i="18"/>
  <c r="B16" i="18"/>
  <c r="A17" i="18"/>
  <c r="B17" i="18"/>
  <c r="A18" i="18"/>
  <c r="B18" i="18"/>
  <c r="A19" i="18"/>
  <c r="B19" i="18"/>
  <c r="A20" i="18"/>
  <c r="B20" i="18"/>
  <c r="A21" i="18"/>
  <c r="B21" i="18"/>
  <c r="A22" i="18"/>
  <c r="B22" i="18"/>
  <c r="A23" i="18"/>
  <c r="L22" i="18" s="1"/>
  <c r="B23" i="18"/>
  <c r="A24" i="18"/>
  <c r="N28" i="18" s="1"/>
  <c r="B24" i="18"/>
  <c r="A25" i="18"/>
  <c r="B25" i="18"/>
  <c r="K25" i="18"/>
  <c r="A26" i="18"/>
  <c r="B26" i="18"/>
  <c r="L26" i="18"/>
  <c r="A27" i="18"/>
  <c r="B27" i="18"/>
  <c r="A28" i="18"/>
  <c r="B28" i="18"/>
  <c r="A29" i="18"/>
  <c r="B29" i="18"/>
  <c r="K29" i="18"/>
  <c r="A30" i="18"/>
  <c r="B30" i="18"/>
  <c r="A31" i="18"/>
  <c r="B31" i="18"/>
  <c r="A32" i="18"/>
  <c r="B32" i="18"/>
  <c r="A33" i="18"/>
  <c r="B33" i="18"/>
  <c r="A34" i="18"/>
  <c r="B34" i="18"/>
  <c r="L34" i="18"/>
  <c r="A35" i="18"/>
  <c r="B35" i="18"/>
  <c r="A36" i="18"/>
  <c r="B36" i="18"/>
  <c r="A37" i="18"/>
  <c r="B37" i="18"/>
  <c r="A38" i="18"/>
  <c r="B38" i="18"/>
  <c r="A39" i="18"/>
  <c r="B39" i="18"/>
  <c r="A40" i="18"/>
  <c r="B40" i="18"/>
  <c r="N40" i="18"/>
  <c r="A41" i="18"/>
  <c r="B41" i="18"/>
  <c r="A42" i="18"/>
  <c r="B42" i="18"/>
  <c r="A43" i="18"/>
  <c r="B43" i="18"/>
  <c r="M43" i="18"/>
  <c r="E49" i="18"/>
  <c r="G50" i="18"/>
  <c r="G6" i="17"/>
  <c r="G8" i="17"/>
  <c r="F10" i="17"/>
  <c r="A14" i="17"/>
  <c r="L22" i="17" s="1"/>
  <c r="B14" i="17"/>
  <c r="A15" i="17"/>
  <c r="B15" i="17"/>
  <c r="A16" i="17"/>
  <c r="B16" i="17"/>
  <c r="A17" i="17"/>
  <c r="B17" i="17"/>
  <c r="A18" i="17"/>
  <c r="B18" i="17"/>
  <c r="A19" i="17"/>
  <c r="B19" i="17"/>
  <c r="N19" i="17"/>
  <c r="A20" i="17"/>
  <c r="B20" i="17"/>
  <c r="A21" i="17"/>
  <c r="B21" i="17"/>
  <c r="A22" i="17"/>
  <c r="B22" i="17"/>
  <c r="A23" i="17"/>
  <c r="B23" i="17"/>
  <c r="A24" i="17"/>
  <c r="B24" i="17"/>
  <c r="A25" i="17"/>
  <c r="B25" i="17"/>
  <c r="A26" i="17"/>
  <c r="B26" i="17"/>
  <c r="A27" i="17"/>
  <c r="B27" i="17"/>
  <c r="A28" i="17"/>
  <c r="B28" i="17"/>
  <c r="A29" i="17"/>
  <c r="B29" i="17"/>
  <c r="A30" i="17"/>
  <c r="B30" i="17"/>
  <c r="A31" i="17"/>
  <c r="B31" i="17"/>
  <c r="A32" i="17"/>
  <c r="B32" i="17"/>
  <c r="A33" i="17"/>
  <c r="B33" i="17"/>
  <c r="A34" i="17"/>
  <c r="B34" i="17"/>
  <c r="A35" i="17"/>
  <c r="B35" i="17"/>
  <c r="A36" i="17"/>
  <c r="B36" i="17"/>
  <c r="A37" i="17"/>
  <c r="B37" i="17"/>
  <c r="A38" i="17"/>
  <c r="B38" i="17"/>
  <c r="A39" i="17"/>
  <c r="B39" i="17"/>
  <c r="A40" i="17"/>
  <c r="B40" i="17"/>
  <c r="A41" i="17"/>
  <c r="B41" i="17"/>
  <c r="A42" i="17"/>
  <c r="B42" i="17"/>
  <c r="A43" i="17"/>
  <c r="B43" i="17"/>
  <c r="E49" i="17"/>
  <c r="G50" i="17"/>
  <c r="G6" i="16"/>
  <c r="G8" i="16"/>
  <c r="F10" i="16"/>
  <c r="A14" i="16"/>
  <c r="B14" i="16"/>
  <c r="A15" i="16"/>
  <c r="B15" i="16"/>
  <c r="A16" i="16"/>
  <c r="B16" i="16"/>
  <c r="A17" i="16"/>
  <c r="B17" i="16"/>
  <c r="A18" i="16"/>
  <c r="B18" i="16"/>
  <c r="A19" i="16"/>
  <c r="B19" i="16"/>
  <c r="A20" i="16"/>
  <c r="B20" i="16"/>
  <c r="A21" i="16"/>
  <c r="B21" i="16"/>
  <c r="A22" i="16"/>
  <c r="B22" i="16"/>
  <c r="M22" i="16"/>
  <c r="A23" i="16"/>
  <c r="B23" i="16"/>
  <c r="A24" i="16"/>
  <c r="B24" i="16"/>
  <c r="A25" i="16"/>
  <c r="B25" i="16"/>
  <c r="A26" i="16"/>
  <c r="K19" i="16" s="1"/>
  <c r="B26" i="16"/>
  <c r="A27" i="16"/>
  <c r="B27" i="16"/>
  <c r="A28" i="16"/>
  <c r="B28" i="16"/>
  <c r="A29" i="16"/>
  <c r="B29" i="16"/>
  <c r="A30" i="16"/>
  <c r="B30" i="16"/>
  <c r="A31" i="16"/>
  <c r="B31" i="16"/>
  <c r="A32" i="16"/>
  <c r="B32" i="16"/>
  <c r="A33" i="16"/>
  <c r="B33" i="16"/>
  <c r="A34" i="16"/>
  <c r="B34" i="16"/>
  <c r="A35" i="16"/>
  <c r="B35" i="16"/>
  <c r="A36" i="16"/>
  <c r="B36" i="16"/>
  <c r="A37" i="16"/>
  <c r="B37" i="16"/>
  <c r="A38" i="16"/>
  <c r="B38" i="16"/>
  <c r="A39" i="16"/>
  <c r="B39" i="16"/>
  <c r="A40" i="16"/>
  <c r="B40" i="16"/>
  <c r="A41" i="16"/>
  <c r="B41" i="16"/>
  <c r="A42" i="16"/>
  <c r="B42" i="16"/>
  <c r="A43" i="16"/>
  <c r="B43" i="16"/>
  <c r="E49" i="16"/>
  <c r="G50" i="16"/>
  <c r="G6" i="15"/>
  <c r="G8" i="15"/>
  <c r="F10" i="15"/>
  <c r="A14" i="15"/>
  <c r="B14" i="15"/>
  <c r="A15" i="15"/>
  <c r="B15" i="15"/>
  <c r="A16" i="15"/>
  <c r="B16" i="15"/>
  <c r="A17" i="15"/>
  <c r="B17" i="15"/>
  <c r="A18" i="15"/>
  <c r="B18" i="15"/>
  <c r="A19" i="15"/>
  <c r="B19" i="15"/>
  <c r="A20" i="15"/>
  <c r="B20" i="15"/>
  <c r="A21" i="15"/>
  <c r="B21" i="15"/>
  <c r="A22" i="15"/>
  <c r="B22" i="15"/>
  <c r="A23" i="15"/>
  <c r="B23" i="15"/>
  <c r="A24" i="15"/>
  <c r="B24" i="15"/>
  <c r="A25" i="15"/>
  <c r="B25" i="15"/>
  <c r="A26" i="15"/>
  <c r="B26" i="15"/>
  <c r="A27" i="15"/>
  <c r="B27" i="15"/>
  <c r="A28" i="15"/>
  <c r="B28" i="15"/>
  <c r="A29" i="15"/>
  <c r="B29" i="15"/>
  <c r="A30" i="15"/>
  <c r="B30" i="15"/>
  <c r="A31" i="15"/>
  <c r="B31" i="15"/>
  <c r="A32" i="15"/>
  <c r="B32" i="15"/>
  <c r="A33" i="15"/>
  <c r="B33" i="15"/>
  <c r="A34" i="15"/>
  <c r="B34" i="15"/>
  <c r="N34" i="15"/>
  <c r="A35" i="15"/>
  <c r="B35" i="15"/>
  <c r="A36" i="15"/>
  <c r="B36" i="15"/>
  <c r="A37" i="15"/>
  <c r="L19" i="15" s="1"/>
  <c r="B37" i="15"/>
  <c r="M37" i="15"/>
  <c r="A38" i="15"/>
  <c r="B38" i="15"/>
  <c r="A39" i="15"/>
  <c r="B39" i="15"/>
  <c r="A40" i="15"/>
  <c r="B40" i="15"/>
  <c r="A41" i="15"/>
  <c r="L28" i="15" s="1"/>
  <c r="B41" i="15"/>
  <c r="A42" i="15"/>
  <c r="B42" i="15"/>
  <c r="A43" i="15"/>
  <c r="B43" i="15"/>
  <c r="E49" i="15"/>
  <c r="G50" i="15"/>
  <c r="G6" i="14"/>
  <c r="G8" i="14"/>
  <c r="F10" i="14"/>
  <c r="A14" i="14"/>
  <c r="B14" i="14"/>
  <c r="A15" i="14"/>
  <c r="B15" i="14"/>
  <c r="A16" i="14"/>
  <c r="B16" i="14"/>
  <c r="A17" i="14"/>
  <c r="B17" i="14"/>
  <c r="A18" i="14"/>
  <c r="B18" i="14"/>
  <c r="A19" i="14"/>
  <c r="K25" i="14" s="1"/>
  <c r="B19" i="14"/>
  <c r="A20" i="14"/>
  <c r="B20" i="14"/>
  <c r="A21" i="14"/>
  <c r="B21" i="14"/>
  <c r="A22" i="14"/>
  <c r="B22" i="14"/>
  <c r="A23" i="14"/>
  <c r="B23" i="14"/>
  <c r="A24" i="14"/>
  <c r="B24" i="14"/>
  <c r="A25" i="14"/>
  <c r="B25" i="14"/>
  <c r="N25" i="14"/>
  <c r="A26" i="14"/>
  <c r="B26" i="14"/>
  <c r="K26" i="14"/>
  <c r="A27" i="14"/>
  <c r="B27" i="14"/>
  <c r="A28" i="14"/>
  <c r="B28" i="14"/>
  <c r="A29" i="14"/>
  <c r="B29" i="14"/>
  <c r="A30" i="14"/>
  <c r="B30" i="14"/>
  <c r="A31" i="14"/>
  <c r="B31" i="14"/>
  <c r="M31" i="14"/>
  <c r="A32" i="14"/>
  <c r="B32" i="14"/>
  <c r="A33" i="14"/>
  <c r="B33" i="14"/>
  <c r="A34" i="14"/>
  <c r="B34" i="14"/>
  <c r="L34" i="14"/>
  <c r="A35" i="14"/>
  <c r="B35" i="14"/>
  <c r="L35" i="14"/>
  <c r="A36" i="14"/>
  <c r="B36" i="14"/>
  <c r="A37" i="14"/>
  <c r="B37" i="14"/>
  <c r="A38" i="14"/>
  <c r="B38" i="14"/>
  <c r="A39" i="14"/>
  <c r="B39" i="14"/>
  <c r="A40" i="14"/>
  <c r="B40" i="14"/>
  <c r="M40" i="14"/>
  <c r="A41" i="14"/>
  <c r="B41" i="14"/>
  <c r="K41" i="14"/>
  <c r="A42" i="14"/>
  <c r="B42" i="14"/>
  <c r="A43" i="14"/>
  <c r="B43" i="14"/>
  <c r="L44" i="14"/>
  <c r="E49" i="14"/>
  <c r="G50" i="14"/>
  <c r="G6" i="13"/>
  <c r="A14" i="13"/>
  <c r="B14" i="13"/>
  <c r="A15" i="13"/>
  <c r="M28" i="13" s="1"/>
  <c r="B15" i="13"/>
  <c r="A16" i="13"/>
  <c r="B16" i="13"/>
  <c r="A17" i="13"/>
  <c r="B17" i="13"/>
  <c r="A18" i="13"/>
  <c r="B18" i="13"/>
  <c r="A19" i="13"/>
  <c r="B19" i="13"/>
  <c r="A20" i="13"/>
  <c r="B20" i="13"/>
  <c r="A21" i="13"/>
  <c r="B21" i="13"/>
  <c r="A22" i="13"/>
  <c r="B22" i="13"/>
  <c r="A23" i="13"/>
  <c r="B23" i="13"/>
  <c r="A24" i="13"/>
  <c r="B24" i="13"/>
  <c r="A25" i="13"/>
  <c r="B25" i="13"/>
  <c r="A26" i="13"/>
  <c r="B26" i="13"/>
  <c r="A27" i="13"/>
  <c r="B27" i="13"/>
  <c r="A28" i="13"/>
  <c r="B28" i="13"/>
  <c r="A29" i="13"/>
  <c r="B29" i="13"/>
  <c r="A30" i="13"/>
  <c r="B30" i="13"/>
  <c r="A31" i="13"/>
  <c r="K22" i="13" s="1"/>
  <c r="B31" i="13"/>
  <c r="A32" i="13"/>
  <c r="B32" i="13"/>
  <c r="A33" i="13"/>
  <c r="B33" i="13"/>
  <c r="A34" i="13"/>
  <c r="B34" i="13"/>
  <c r="A35" i="13"/>
  <c r="B35" i="13"/>
  <c r="L35" i="13"/>
  <c r="A36" i="13"/>
  <c r="B36" i="13"/>
  <c r="A37" i="13"/>
  <c r="B37" i="13"/>
  <c r="N37" i="13"/>
  <c r="A38" i="13"/>
  <c r="B38" i="13"/>
  <c r="K38" i="13"/>
  <c r="A39" i="13"/>
  <c r="B39" i="13"/>
  <c r="A40" i="13"/>
  <c r="M31" i="13" s="1"/>
  <c r="B40" i="13"/>
  <c r="M40" i="13"/>
  <c r="A41" i="13"/>
  <c r="B41" i="13"/>
  <c r="A42" i="13"/>
  <c r="B42" i="13"/>
  <c r="A43" i="13"/>
  <c r="B43" i="13"/>
  <c r="L43" i="13"/>
  <c r="K44" i="13"/>
  <c r="E49" i="13"/>
  <c r="G50" i="13"/>
  <c r="G6" i="12"/>
  <c r="A14" i="12"/>
  <c r="K19" i="12" s="1"/>
  <c r="B14" i="12"/>
  <c r="A15" i="12"/>
  <c r="B15" i="12"/>
  <c r="A16" i="12"/>
  <c r="B16" i="12"/>
  <c r="A17" i="12"/>
  <c r="B17" i="12"/>
  <c r="A18" i="12"/>
  <c r="B18" i="12"/>
  <c r="A19" i="12"/>
  <c r="B19" i="12"/>
  <c r="A20" i="12"/>
  <c r="B20" i="12"/>
  <c r="A21" i="12"/>
  <c r="B21" i="12"/>
  <c r="A22" i="12"/>
  <c r="B22" i="12"/>
  <c r="A23" i="12"/>
  <c r="B23" i="12"/>
  <c r="A24" i="12"/>
  <c r="B24" i="12"/>
  <c r="A25" i="12"/>
  <c r="B25" i="12"/>
  <c r="A26" i="12"/>
  <c r="B26" i="12"/>
  <c r="A27" i="12"/>
  <c r="B27" i="12"/>
  <c r="A28" i="12"/>
  <c r="B28" i="12"/>
  <c r="A29" i="12"/>
  <c r="B29" i="12"/>
  <c r="A30" i="12"/>
  <c r="B30" i="12"/>
  <c r="A31" i="12"/>
  <c r="N19" i="12" s="1"/>
  <c r="B31" i="12"/>
  <c r="A32" i="12"/>
  <c r="B32" i="12"/>
  <c r="A33" i="12"/>
  <c r="B33" i="12"/>
  <c r="A34" i="12"/>
  <c r="B34" i="12"/>
  <c r="A35" i="12"/>
  <c r="N28" i="12" s="1"/>
  <c r="B35" i="12"/>
  <c r="A36" i="12"/>
  <c r="B36" i="12"/>
  <c r="A37" i="12"/>
  <c r="B37" i="12"/>
  <c r="A38" i="12"/>
  <c r="B38" i="12"/>
  <c r="A39" i="12"/>
  <c r="B39" i="12"/>
  <c r="A40" i="12"/>
  <c r="B40" i="12"/>
  <c r="N40" i="12"/>
  <c r="A41" i="12"/>
  <c r="B41" i="12"/>
  <c r="K41" i="12"/>
  <c r="A42" i="12"/>
  <c r="B42" i="12"/>
  <c r="A43" i="12"/>
  <c r="K37" i="12" s="1"/>
  <c r="B43" i="12"/>
  <c r="M43" i="12"/>
  <c r="L44" i="12"/>
  <c r="G50" i="12"/>
  <c r="A6" i="11"/>
  <c r="A6" i="12" s="1"/>
  <c r="F12" i="11"/>
  <c r="A14" i="11"/>
  <c r="B14" i="11"/>
  <c r="A15" i="11"/>
  <c r="B15" i="11"/>
  <c r="A16" i="11"/>
  <c r="B16" i="11"/>
  <c r="A17" i="11"/>
  <c r="B17" i="11"/>
  <c r="A18" i="11"/>
  <c r="B18" i="11"/>
  <c r="A19" i="11"/>
  <c r="B19" i="11"/>
  <c r="A20" i="11"/>
  <c r="B20" i="11"/>
  <c r="A21" i="11"/>
  <c r="B21" i="11"/>
  <c r="A22" i="11"/>
  <c r="B22" i="11"/>
  <c r="A23" i="11"/>
  <c r="B23" i="11"/>
  <c r="A24" i="11"/>
  <c r="B24" i="11"/>
  <c r="A25" i="11"/>
  <c r="B25" i="11"/>
  <c r="A26" i="11"/>
  <c r="B26" i="11"/>
  <c r="A27" i="11"/>
  <c r="B27" i="11"/>
  <c r="A28" i="11"/>
  <c r="B28" i="11"/>
  <c r="A29" i="11"/>
  <c r="B29" i="11"/>
  <c r="A30" i="11"/>
  <c r="B30" i="11"/>
  <c r="A31" i="11"/>
  <c r="B31" i="11"/>
  <c r="A32" i="11"/>
  <c r="B32" i="11"/>
  <c r="A33" i="11"/>
  <c r="B33" i="11"/>
  <c r="A34" i="11"/>
  <c r="B34" i="11"/>
  <c r="A35" i="11"/>
  <c r="B35" i="11"/>
  <c r="A36" i="11"/>
  <c r="B36" i="11"/>
  <c r="A37" i="11"/>
  <c r="B37" i="11"/>
  <c r="A38" i="11"/>
  <c r="B38" i="11"/>
  <c r="A39" i="11"/>
  <c r="B39" i="11"/>
  <c r="A40" i="11"/>
  <c r="B40" i="11"/>
  <c r="A41" i="11"/>
  <c r="B41" i="11"/>
  <c r="A42" i="11"/>
  <c r="B42" i="11"/>
  <c r="A43" i="11"/>
  <c r="B43" i="11"/>
  <c r="B44" i="11"/>
  <c r="N37" i="11" l="1"/>
  <c r="L44" i="11"/>
  <c r="M40" i="11"/>
  <c r="K34" i="11"/>
  <c r="F11" i="18"/>
  <c r="F11" i="17"/>
  <c r="C8" i="18"/>
  <c r="C8" i="17"/>
  <c r="C8" i="16"/>
  <c r="C8" i="14"/>
  <c r="C8" i="15"/>
  <c r="C10" i="18"/>
  <c r="C10" i="14"/>
  <c r="C10" i="16"/>
  <c r="C10" i="13"/>
  <c r="C10" i="17"/>
  <c r="C10" i="15"/>
  <c r="G48" i="15"/>
  <c r="G48" i="14"/>
  <c r="G48" i="12"/>
  <c r="G48" i="17"/>
  <c r="G48" i="16"/>
  <c r="G48" i="18"/>
  <c r="G48" i="13"/>
  <c r="L43" i="11"/>
  <c r="M28" i="11"/>
  <c r="K29" i="11"/>
  <c r="N19" i="11"/>
  <c r="L31" i="11"/>
  <c r="K38" i="11"/>
  <c r="L35" i="11"/>
  <c r="M19" i="11"/>
  <c r="N25" i="11"/>
  <c r="K22" i="11"/>
  <c r="K26" i="11"/>
  <c r="L23" i="11"/>
  <c r="M31" i="12"/>
  <c r="L22" i="12"/>
  <c r="L28" i="13"/>
  <c r="F12" i="15"/>
  <c r="F12" i="16"/>
  <c r="F12" i="18"/>
  <c r="F12" i="17"/>
  <c r="L34" i="12"/>
  <c r="L26" i="12"/>
  <c r="M19" i="13"/>
  <c r="K43" i="11"/>
  <c r="K35" i="11"/>
  <c r="N34" i="11"/>
  <c r="L32" i="11"/>
  <c r="K31" i="11"/>
  <c r="L28" i="11"/>
  <c r="M25" i="11"/>
  <c r="K23" i="11"/>
  <c r="N22" i="11"/>
  <c r="L19" i="11"/>
  <c r="C6" i="14"/>
  <c r="C6" i="15"/>
  <c r="K44" i="12"/>
  <c r="L43" i="12"/>
  <c r="M40" i="12"/>
  <c r="K38" i="12"/>
  <c r="N37" i="12"/>
  <c r="L35" i="12"/>
  <c r="K34" i="12"/>
  <c r="L31" i="12"/>
  <c r="M28" i="12"/>
  <c r="K26" i="12"/>
  <c r="N25" i="12"/>
  <c r="L23" i="12"/>
  <c r="K22" i="12"/>
  <c r="M19" i="12"/>
  <c r="F12" i="12"/>
  <c r="K43" i="13"/>
  <c r="L40" i="13"/>
  <c r="M37" i="13"/>
  <c r="K35" i="13"/>
  <c r="N34" i="13"/>
  <c r="L31" i="13"/>
  <c r="L26" i="13"/>
  <c r="L23" i="13"/>
  <c r="L19" i="13"/>
  <c r="K44" i="14"/>
  <c r="L38" i="14"/>
  <c r="K34" i="14"/>
  <c r="L31" i="14"/>
  <c r="N28" i="14"/>
  <c r="L40" i="15"/>
  <c r="K35" i="15"/>
  <c r="L32" i="15"/>
  <c r="K31" i="15"/>
  <c r="M19" i="15"/>
  <c r="K22" i="15"/>
  <c r="L23" i="15"/>
  <c r="N25" i="15"/>
  <c r="K26" i="15"/>
  <c r="M28" i="15"/>
  <c r="L31" i="15"/>
  <c r="K34" i="15"/>
  <c r="L35" i="15"/>
  <c r="N37" i="15"/>
  <c r="K38" i="15"/>
  <c r="M40" i="15"/>
  <c r="L43" i="15"/>
  <c r="K44" i="15"/>
  <c r="N19" i="15"/>
  <c r="L22" i="15"/>
  <c r="K25" i="15"/>
  <c r="L26" i="15"/>
  <c r="N28" i="15"/>
  <c r="K29" i="15"/>
  <c r="M31" i="15"/>
  <c r="L34" i="15"/>
  <c r="K37" i="15"/>
  <c r="P37" i="15" s="1"/>
  <c r="L38" i="15"/>
  <c r="N40" i="15"/>
  <c r="K41" i="15"/>
  <c r="M43" i="15"/>
  <c r="L44" i="15"/>
  <c r="K19" i="15"/>
  <c r="P18" i="15" s="1"/>
  <c r="M22" i="15"/>
  <c r="L25" i="15"/>
  <c r="K28" i="15"/>
  <c r="P28" i="15" s="1"/>
  <c r="L29" i="15"/>
  <c r="N31" i="15"/>
  <c r="K32" i="15"/>
  <c r="M34" i="15"/>
  <c r="L37" i="15"/>
  <c r="K40" i="15"/>
  <c r="L41" i="15"/>
  <c r="N43" i="15"/>
  <c r="M34" i="16"/>
  <c r="N31" i="16"/>
  <c r="L25" i="16"/>
  <c r="M19" i="16"/>
  <c r="C6" i="16"/>
  <c r="L44" i="17"/>
  <c r="M31" i="17"/>
  <c r="N28" i="17"/>
  <c r="K41" i="18"/>
  <c r="L38" i="18"/>
  <c r="K37" i="18"/>
  <c r="C6" i="18"/>
  <c r="L38" i="12"/>
  <c r="K29" i="12"/>
  <c r="K25" i="12"/>
  <c r="L32" i="13"/>
  <c r="K25" i="13"/>
  <c r="N19" i="14"/>
  <c r="K43" i="14"/>
  <c r="K23" i="15"/>
  <c r="K53" i="15" s="1"/>
  <c r="K19" i="17"/>
  <c r="M22" i="17"/>
  <c r="L25" i="17"/>
  <c r="K28" i="17"/>
  <c r="L29" i="17"/>
  <c r="N31" i="17"/>
  <c r="K32" i="17"/>
  <c r="M34" i="17"/>
  <c r="L37" i="17"/>
  <c r="K40" i="17"/>
  <c r="L41" i="17"/>
  <c r="N43" i="17"/>
  <c r="L19" i="17"/>
  <c r="N22" i="17"/>
  <c r="K23" i="17"/>
  <c r="M25" i="17"/>
  <c r="L28" i="17"/>
  <c r="K31" i="17"/>
  <c r="L32" i="17"/>
  <c r="N34" i="17"/>
  <c r="K35" i="17"/>
  <c r="M37" i="17"/>
  <c r="L40" i="17"/>
  <c r="K43" i="17"/>
  <c r="M19" i="17"/>
  <c r="K22" i="17"/>
  <c r="L23" i="17"/>
  <c r="N25" i="17"/>
  <c r="K26" i="17"/>
  <c r="M28" i="17"/>
  <c r="L31" i="17"/>
  <c r="K34" i="17"/>
  <c r="L35" i="17"/>
  <c r="N37" i="17"/>
  <c r="K38" i="17"/>
  <c r="M40" i="17"/>
  <c r="L43" i="17"/>
  <c r="K44" i="17"/>
  <c r="L40" i="11"/>
  <c r="N43" i="11"/>
  <c r="L41" i="11"/>
  <c r="K40" i="11"/>
  <c r="L37" i="11"/>
  <c r="M34" i="11"/>
  <c r="K32" i="11"/>
  <c r="N31" i="11"/>
  <c r="L29" i="11"/>
  <c r="K28" i="11"/>
  <c r="L25" i="11"/>
  <c r="M22" i="11"/>
  <c r="K19" i="11"/>
  <c r="A6" i="14"/>
  <c r="A6" i="15"/>
  <c r="A6" i="18"/>
  <c r="A6" i="17"/>
  <c r="A6" i="16"/>
  <c r="K43" i="12"/>
  <c r="L40" i="12"/>
  <c r="M37" i="12"/>
  <c r="K35" i="12"/>
  <c r="N34" i="12"/>
  <c r="L32" i="12"/>
  <c r="K31" i="12"/>
  <c r="L28" i="12"/>
  <c r="M25" i="12"/>
  <c r="K23" i="12"/>
  <c r="N22" i="12"/>
  <c r="L19" i="12"/>
  <c r="P18" i="12" s="1"/>
  <c r="N43" i="13"/>
  <c r="L41" i="13"/>
  <c r="K40" i="13"/>
  <c r="L37" i="13"/>
  <c r="L34" i="13"/>
  <c r="K31" i="13"/>
  <c r="N28" i="13"/>
  <c r="K26" i="13"/>
  <c r="N25" i="13"/>
  <c r="K23" i="13"/>
  <c r="N22" i="13"/>
  <c r="K19" i="13"/>
  <c r="P18" i="13" s="1"/>
  <c r="M22" i="13"/>
  <c r="L25" i="13"/>
  <c r="K28" i="13"/>
  <c r="L29" i="13"/>
  <c r="N31" i="13"/>
  <c r="K32" i="13"/>
  <c r="M34" i="13"/>
  <c r="C6" i="13"/>
  <c r="M43" i="14"/>
  <c r="K38" i="14"/>
  <c r="N37" i="14"/>
  <c r="K29" i="14"/>
  <c r="M28" i="14"/>
  <c r="L23" i="14"/>
  <c r="L22" i="14"/>
  <c r="M19" i="14"/>
  <c r="K19" i="14"/>
  <c r="K43" i="15"/>
  <c r="P43" i="15" s="1"/>
  <c r="N43" i="16"/>
  <c r="L37" i="16"/>
  <c r="K32" i="16"/>
  <c r="L29" i="16"/>
  <c r="K28" i="16"/>
  <c r="L19" i="16"/>
  <c r="P18" i="16" s="1"/>
  <c r="N22" i="16"/>
  <c r="K23" i="16"/>
  <c r="M25" i="16"/>
  <c r="L28" i="16"/>
  <c r="K31" i="16"/>
  <c r="L32" i="16"/>
  <c r="N34" i="16"/>
  <c r="K35" i="16"/>
  <c r="M37" i="16"/>
  <c r="L40" i="16"/>
  <c r="K43" i="16"/>
  <c r="P43" i="16" s="1"/>
  <c r="M40" i="16"/>
  <c r="L43" i="16"/>
  <c r="K44" i="16"/>
  <c r="L34" i="16"/>
  <c r="K37" i="16"/>
  <c r="L38" i="16"/>
  <c r="N40" i="16"/>
  <c r="K41" i="16"/>
  <c r="M43" i="16"/>
  <c r="L44" i="16"/>
  <c r="M43" i="17"/>
  <c r="N40" i="17"/>
  <c r="L34" i="17"/>
  <c r="K29" i="17"/>
  <c r="L26" i="17"/>
  <c r="K25" i="17"/>
  <c r="P25" i="17" s="1"/>
  <c r="N19" i="18"/>
  <c r="K19" i="18"/>
  <c r="M22" i="18"/>
  <c r="L25" i="18"/>
  <c r="P25" i="18" s="1"/>
  <c r="K28" i="18"/>
  <c r="L29" i="18"/>
  <c r="N31" i="18"/>
  <c r="K32" i="18"/>
  <c r="M34" i="18"/>
  <c r="L37" i="18"/>
  <c r="K40" i="18"/>
  <c r="L41" i="18"/>
  <c r="N43" i="18"/>
  <c r="L19" i="18"/>
  <c r="N22" i="18"/>
  <c r="K23" i="18"/>
  <c r="M25" i="18"/>
  <c r="L28" i="18"/>
  <c r="K31" i="18"/>
  <c r="L32" i="18"/>
  <c r="N34" i="18"/>
  <c r="K35" i="18"/>
  <c r="M37" i="18"/>
  <c r="L40" i="18"/>
  <c r="K43" i="18"/>
  <c r="M19" i="18"/>
  <c r="K22" i="18"/>
  <c r="L23" i="18"/>
  <c r="N25" i="18"/>
  <c r="K26" i="18"/>
  <c r="M28" i="18"/>
  <c r="L31" i="18"/>
  <c r="K34" i="18"/>
  <c r="L35" i="18"/>
  <c r="N37" i="18"/>
  <c r="K38" i="18"/>
  <c r="M40" i="18"/>
  <c r="L43" i="18"/>
  <c r="K44" i="18"/>
  <c r="K44" i="11"/>
  <c r="M37" i="11"/>
  <c r="M43" i="11"/>
  <c r="K41" i="11"/>
  <c r="N40" i="11"/>
  <c r="L38" i="11"/>
  <c r="K37" i="11"/>
  <c r="L34" i="11"/>
  <c r="M31" i="11"/>
  <c r="N28" i="11"/>
  <c r="L26" i="11"/>
  <c r="K25" i="11"/>
  <c r="L22" i="11"/>
  <c r="N43" i="12"/>
  <c r="L41" i="12"/>
  <c r="K40" i="12"/>
  <c r="P40" i="12" s="1"/>
  <c r="L37" i="12"/>
  <c r="P37" i="12" s="1"/>
  <c r="M34" i="12"/>
  <c r="K32" i="12"/>
  <c r="N31" i="12"/>
  <c r="L29" i="12"/>
  <c r="K28" i="12"/>
  <c r="L25" i="12"/>
  <c r="M22" i="12"/>
  <c r="C6" i="12"/>
  <c r="L44" i="13"/>
  <c r="M43" i="13"/>
  <c r="K41" i="13"/>
  <c r="N40" i="13"/>
  <c r="L38" i="13"/>
  <c r="K37" i="13"/>
  <c r="P37" i="13" s="1"/>
  <c r="K34" i="13"/>
  <c r="P34" i="13" s="1"/>
  <c r="K29" i="13"/>
  <c r="M25" i="13"/>
  <c r="L22" i="13"/>
  <c r="P22" i="13" s="1"/>
  <c r="N19" i="13"/>
  <c r="F12" i="13"/>
  <c r="A6" i="13"/>
  <c r="L43" i="14"/>
  <c r="N40" i="14"/>
  <c r="K37" i="14"/>
  <c r="L26" i="14"/>
  <c r="K22" i="14"/>
  <c r="F12" i="14"/>
  <c r="M25" i="15"/>
  <c r="N22" i="15"/>
  <c r="L41" i="16"/>
  <c r="K40" i="16"/>
  <c r="P40" i="16" s="1"/>
  <c r="K41" i="17"/>
  <c r="L38" i="17"/>
  <c r="K37" i="17"/>
  <c r="P37" i="17" s="1"/>
  <c r="C6" i="17"/>
  <c r="L44" i="18"/>
  <c r="M31" i="18"/>
  <c r="L40" i="14"/>
  <c r="M37" i="14"/>
  <c r="K35" i="14"/>
  <c r="N34" i="14"/>
  <c r="L32" i="14"/>
  <c r="K31" i="14"/>
  <c r="L28" i="14"/>
  <c r="M25" i="14"/>
  <c r="K23" i="14"/>
  <c r="N22" i="14"/>
  <c r="L19" i="14"/>
  <c r="M31" i="16"/>
  <c r="K29" i="16"/>
  <c r="N28" i="16"/>
  <c r="L26" i="16"/>
  <c r="K25" i="16"/>
  <c r="L22" i="16"/>
  <c r="N19" i="16"/>
  <c r="N43" i="14"/>
  <c r="L41" i="14"/>
  <c r="K40" i="14"/>
  <c r="P40" i="14" s="1"/>
  <c r="L37" i="14"/>
  <c r="M34" i="14"/>
  <c r="K32" i="14"/>
  <c r="N31" i="14"/>
  <c r="L29" i="14"/>
  <c r="K28" i="14"/>
  <c r="P28" i="14" s="1"/>
  <c r="L25" i="14"/>
  <c r="P25" i="14" s="1"/>
  <c r="M22" i="14"/>
  <c r="K38" i="16"/>
  <c r="N37" i="16"/>
  <c r="L35" i="16"/>
  <c r="K34" i="16"/>
  <c r="P34" i="16" s="1"/>
  <c r="L31" i="16"/>
  <c r="M28" i="16"/>
  <c r="K26" i="16"/>
  <c r="N25" i="16"/>
  <c r="L23" i="16"/>
  <c r="K22" i="16"/>
  <c r="P37" i="11" l="1"/>
  <c r="P18" i="11"/>
  <c r="P25" i="11"/>
  <c r="P34" i="11"/>
  <c r="P22" i="16"/>
  <c r="K50" i="16"/>
  <c r="K53" i="14"/>
  <c r="K50" i="14"/>
  <c r="P22" i="14"/>
  <c r="P18" i="18"/>
  <c r="P31" i="16"/>
  <c r="P18" i="14"/>
  <c r="P43" i="12"/>
  <c r="P18" i="17"/>
  <c r="P25" i="13"/>
  <c r="K47" i="13" s="1"/>
  <c r="P25" i="15"/>
  <c r="K50" i="13"/>
  <c r="P25" i="16"/>
  <c r="P28" i="12"/>
  <c r="P34" i="18"/>
  <c r="P43" i="18"/>
  <c r="P28" i="18"/>
  <c r="P37" i="16"/>
  <c r="P28" i="11"/>
  <c r="P34" i="17"/>
  <c r="P43" i="17"/>
  <c r="P28" i="17"/>
  <c r="P34" i="15"/>
  <c r="P31" i="15"/>
  <c r="P22" i="12"/>
  <c r="K50" i="12"/>
  <c r="P31" i="11"/>
  <c r="P43" i="11"/>
  <c r="P37" i="14"/>
  <c r="K53" i="18"/>
  <c r="P28" i="16"/>
  <c r="P28" i="13"/>
  <c r="P40" i="13"/>
  <c r="P31" i="12"/>
  <c r="K53" i="17"/>
  <c r="P43" i="14"/>
  <c r="P25" i="12"/>
  <c r="P37" i="18"/>
  <c r="P43" i="13"/>
  <c r="K53" i="11"/>
  <c r="E45" i="11" s="1"/>
  <c r="F23" i="21" s="1"/>
  <c r="N23" i="21" s="1"/>
  <c r="P31" i="14"/>
  <c r="K50" i="18"/>
  <c r="P22" i="18"/>
  <c r="P31" i="18"/>
  <c r="P40" i="18"/>
  <c r="K53" i="16"/>
  <c r="K53" i="13"/>
  <c r="P31" i="13"/>
  <c r="K53" i="12"/>
  <c r="P40" i="11"/>
  <c r="K50" i="17"/>
  <c r="P22" i="17"/>
  <c r="K47" i="17" s="1"/>
  <c r="P31" i="17"/>
  <c r="P40" i="17"/>
  <c r="P40" i="15"/>
  <c r="P22" i="15"/>
  <c r="K47" i="15" s="1"/>
  <c r="K50" i="15"/>
  <c r="P34" i="14"/>
  <c r="P34" i="12"/>
  <c r="K50" i="11"/>
  <c r="E44" i="11" s="1"/>
  <c r="F21" i="21" s="1"/>
  <c r="N21" i="21" s="1"/>
  <c r="P22" i="11"/>
  <c r="W25" i="21" l="1"/>
  <c r="K47" i="11"/>
  <c r="K47" i="12"/>
  <c r="K47" i="14"/>
  <c r="K47" i="16"/>
  <c r="K47" i="18"/>
  <c r="G44" i="11" l="1"/>
  <c r="D27" i="2"/>
  <c r="M29" i="2"/>
  <c r="A30" i="2"/>
  <c r="D29" i="2"/>
  <c r="G28" i="2"/>
  <c r="D28" i="2"/>
  <c r="N27" i="2"/>
  <c r="D26" i="2"/>
  <c r="M25" i="2"/>
  <c r="D25" i="2"/>
  <c r="D24" i="2"/>
  <c r="M21" i="2"/>
  <c r="K21" i="2"/>
  <c r="K20" i="2"/>
  <c r="A19" i="2"/>
  <c r="AG14" i="2"/>
  <c r="AS13" i="2"/>
  <c r="AJ13" i="2"/>
  <c r="AM12" i="2"/>
  <c r="AJ12" i="2"/>
  <c r="AT11" i="2"/>
  <c r="AJ11" i="2"/>
  <c r="AT10" i="2"/>
  <c r="AO10" i="2"/>
  <c r="AJ10" i="2"/>
  <c r="AS9" i="2"/>
  <c r="AJ9" i="2"/>
  <c r="AJ8" i="2"/>
  <c r="AS5" i="2"/>
  <c r="AQ5" i="2"/>
  <c r="AQ4" i="2"/>
  <c r="AS2" i="2"/>
  <c r="AC13" i="2"/>
  <c r="Q14" i="2"/>
  <c r="T13" i="2"/>
  <c r="W12" i="2"/>
  <c r="T12" i="2"/>
  <c r="T11" i="2"/>
  <c r="AD11" i="2"/>
  <c r="T10" i="2"/>
  <c r="AC9" i="2"/>
  <c r="T9" i="2"/>
  <c r="T8" i="2"/>
  <c r="AC5" i="2"/>
  <c r="AA5" i="2"/>
  <c r="AA4" i="2"/>
  <c r="Q3" i="2"/>
  <c r="I10" i="2"/>
  <c r="N10" i="2" s="1"/>
  <c r="AD10" i="2" s="1"/>
  <c r="N26" i="2" l="1"/>
  <c r="I26" i="2"/>
  <c r="Y10" i="2"/>
  <c r="M2" i="2" l="1"/>
  <c r="M18" i="2" s="1"/>
  <c r="AC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戸髙元貴</author>
  </authors>
  <commentList>
    <comment ref="D8" authorId="0" shapeId="0" xr:uid="{D61DB337-59B9-4AEE-83CC-80BC3F6D0E4F}">
      <text>
        <r>
          <rPr>
            <b/>
            <sz val="9"/>
            <color indexed="81"/>
            <rFont val="MS P ゴシック"/>
            <family val="3"/>
            <charset val="128"/>
          </rPr>
          <t xml:space="preserve">競技会名記入
</t>
        </r>
      </text>
    </comment>
    <comment ref="D9" authorId="0" shapeId="0" xr:uid="{9B0B1AB5-A7FF-41D3-B9D4-240181FB4C71}">
      <text>
        <r>
          <rPr>
            <b/>
            <sz val="9"/>
            <color indexed="81"/>
            <rFont val="MS P ゴシック"/>
            <family val="3"/>
            <charset val="128"/>
          </rPr>
          <t>クラブ名記入</t>
        </r>
      </text>
    </comment>
    <comment ref="M9" authorId="0" shapeId="0" xr:uid="{2900D4AF-275D-4F84-8E20-2AB73F078D44}">
      <text>
        <r>
          <rPr>
            <b/>
            <sz val="9"/>
            <color indexed="81"/>
            <rFont val="MS P ゴシック"/>
            <family val="3"/>
            <charset val="128"/>
          </rPr>
          <t>クラブ長名記入</t>
        </r>
      </text>
    </comment>
    <comment ref="D10" authorId="0" shapeId="0" xr:uid="{C75ADA41-F724-4C0D-A692-D9A0543E0233}">
      <text>
        <r>
          <rPr>
            <b/>
            <sz val="9"/>
            <color indexed="81"/>
            <rFont val="MS P ゴシック"/>
            <family val="3"/>
            <charset val="128"/>
          </rPr>
          <t>プルダウンで選択</t>
        </r>
      </text>
    </comment>
    <comment ref="D11" authorId="0" shapeId="0" xr:uid="{6F585A18-1427-4CE1-AD2B-597539A86C8A}">
      <text>
        <r>
          <rPr>
            <b/>
            <sz val="9"/>
            <color indexed="81"/>
            <rFont val="MS P ゴシック"/>
            <family val="3"/>
            <charset val="128"/>
          </rPr>
          <t>プルダウンで選択</t>
        </r>
      </text>
    </comment>
    <comment ref="D15" authorId="0" shapeId="0" xr:uid="{C00CBA31-2106-4A66-B267-7E615C8E873C}">
      <text>
        <r>
          <rPr>
            <b/>
            <sz val="9"/>
            <color indexed="81"/>
            <rFont val="MS P ゴシック"/>
            <family val="3"/>
            <charset val="128"/>
          </rPr>
          <t>記入しない</t>
        </r>
      </text>
    </comment>
    <comment ref="J15" authorId="0" shapeId="0" xr:uid="{89B2BD93-94EE-4328-8C2C-BAF19EBE0A07}">
      <text>
        <r>
          <rPr>
            <b/>
            <sz val="9"/>
            <color indexed="81"/>
            <rFont val="MS P ゴシック"/>
            <family val="3"/>
            <charset val="128"/>
          </rPr>
          <t xml:space="preserve">記入しない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戸髙元貴</author>
  </authors>
  <commentList>
    <comment ref="A4" authorId="0" shapeId="0" xr:uid="{34136E19-B81F-4B77-B9CC-57003C2E7232}">
      <text>
        <r>
          <rPr>
            <b/>
            <sz val="9"/>
            <color indexed="81"/>
            <rFont val="MS P ゴシック"/>
            <family val="3"/>
            <charset val="128"/>
          </rPr>
          <t>無記入</t>
        </r>
      </text>
    </comment>
    <comment ref="A6" authorId="0" shapeId="0" xr:uid="{688086E2-A891-4AF8-A1E2-0376C68FBF31}">
      <text>
        <r>
          <rPr>
            <b/>
            <sz val="9"/>
            <color indexed="81"/>
            <rFont val="MS P ゴシック"/>
            <family val="3"/>
            <charset val="128"/>
          </rPr>
          <t>作成日を記入する</t>
        </r>
      </text>
    </comment>
    <comment ref="C6" authorId="0" shapeId="0" xr:uid="{F273907E-360F-4AFB-81EB-809D0D610516}">
      <text>
        <r>
          <rPr>
            <b/>
            <sz val="9"/>
            <color indexed="81"/>
            <rFont val="MS P ゴシック"/>
            <family val="3"/>
            <charset val="128"/>
          </rPr>
          <t>競技場名を選択すると自動で入る</t>
        </r>
        <r>
          <rPr>
            <sz val="9"/>
            <color indexed="81"/>
            <rFont val="MS P ゴシック"/>
            <family val="3"/>
            <charset val="128"/>
          </rPr>
          <t xml:space="preserve">
</t>
        </r>
      </text>
    </comment>
    <comment ref="G6" authorId="0" shapeId="0" xr:uid="{D72C9788-DE97-4210-987A-921936719673}">
      <text>
        <r>
          <rPr>
            <b/>
            <sz val="9"/>
            <color indexed="81"/>
            <rFont val="MS P ゴシック"/>
            <family val="3"/>
            <charset val="128"/>
          </rPr>
          <t>理事長の名前を記入する</t>
        </r>
        <r>
          <rPr>
            <sz val="9"/>
            <color indexed="81"/>
            <rFont val="MS P ゴシック"/>
            <family val="3"/>
            <charset val="128"/>
          </rPr>
          <t xml:space="preserve">
</t>
        </r>
      </text>
    </comment>
    <comment ref="C8" authorId="0" shapeId="0" xr:uid="{50A27CB5-26B1-48DA-85C7-86C96C0694BE}">
      <text>
        <r>
          <rPr>
            <b/>
            <sz val="9"/>
            <color indexed="81"/>
            <rFont val="MS P ゴシック"/>
            <family val="3"/>
            <charset val="128"/>
          </rPr>
          <t>競技会登録申請書で申請した
リーグ・競技会名を記入する</t>
        </r>
        <r>
          <rPr>
            <sz val="9"/>
            <color indexed="81"/>
            <rFont val="MS P ゴシック"/>
            <family val="3"/>
            <charset val="128"/>
          </rPr>
          <t xml:space="preserve">
</t>
        </r>
      </text>
    </comment>
    <comment ref="H8" authorId="0" shapeId="0" xr:uid="{5E87B897-2093-4E85-8681-11DD0FABA12F}">
      <text>
        <r>
          <rPr>
            <b/>
            <sz val="9"/>
            <color indexed="81"/>
            <rFont val="MS P ゴシック"/>
            <family val="3"/>
            <charset val="128"/>
          </rPr>
          <t>競技会登録申請書がJB本部から返ってきたら登録番号を書かれているのでそれを記入する</t>
        </r>
      </text>
    </comment>
    <comment ref="H9" authorId="0" shapeId="0" xr:uid="{70B1A1C3-635A-401B-99EE-2EAF57E87B31}">
      <text>
        <r>
          <rPr>
            <b/>
            <sz val="9"/>
            <color indexed="81"/>
            <rFont val="MS P ゴシック"/>
            <family val="3"/>
            <charset val="128"/>
          </rPr>
          <t>枚数を記入する
３枚の場合は３枚中の〇枚目と記入</t>
        </r>
      </text>
    </comment>
    <comment ref="C10" authorId="0" shapeId="0" xr:uid="{1A4B0A2E-E1D1-4618-9D1E-1E7B1373C75E}">
      <text>
        <r>
          <rPr>
            <b/>
            <sz val="9"/>
            <color indexed="81"/>
            <rFont val="MS P ゴシック"/>
            <family val="3"/>
            <charset val="128"/>
          </rPr>
          <t>会場名を記入する。
プルダウン選択できる。
自動で上の公認番号が入る</t>
        </r>
      </text>
    </comment>
    <comment ref="F10" authorId="0" shapeId="0" xr:uid="{033C1FA6-654E-45E9-8D09-BD20CD7EEE1F}">
      <text>
        <r>
          <rPr>
            <b/>
            <sz val="9"/>
            <color indexed="81"/>
            <rFont val="MS P ゴシック"/>
            <family val="3"/>
            <charset val="128"/>
          </rPr>
          <t>開催日を記入する
2日間以上ある場合は
このセルに大会開始日
下のセルに大会終了日
を記入する</t>
        </r>
      </text>
    </comment>
    <comment ref="F11" authorId="0" shapeId="0" xr:uid="{3C7F7A86-EE20-4325-8AD8-DD3513EBA6AC}">
      <text>
        <r>
          <rPr>
            <b/>
            <sz val="9"/>
            <color indexed="81"/>
            <rFont val="MS P ゴシック"/>
            <family val="3"/>
            <charset val="128"/>
          </rPr>
          <t>開催日を記入する
2日間以上ある場合は
このセルに大会開始日
下のセルに大会終了日
を記入する</t>
        </r>
      </text>
    </comment>
    <comment ref="F12" authorId="0" shapeId="0" xr:uid="{8D16FD0C-E013-45FB-BB0A-DB0F2A821F7B}">
      <text>
        <r>
          <rPr>
            <b/>
            <sz val="9"/>
            <color indexed="81"/>
            <rFont val="MS P ゴシック"/>
            <family val="3"/>
            <charset val="128"/>
          </rPr>
          <t xml:space="preserve">作成日を記入する
</t>
        </r>
      </text>
    </comment>
    <comment ref="C14" authorId="0" shapeId="0" xr:uid="{B22CDE7D-FE1C-4307-B0D3-A3ACDB19FB3B}">
      <text>
        <r>
          <rPr>
            <b/>
            <sz val="9"/>
            <color indexed="81"/>
            <rFont val="MS P ゴシック"/>
            <family val="3"/>
            <charset val="128"/>
          </rPr>
          <t>氏名の所に名前を入力すると番号が自動で入る（苗字と名前に（全角空白␣）を入れる）</t>
        </r>
      </text>
    </comment>
    <comment ref="D14" authorId="0" shapeId="0" xr:uid="{3FA73C9B-1494-41A3-B3AE-5F855FE1972D}">
      <text>
        <r>
          <rPr>
            <b/>
            <sz val="9"/>
            <color indexed="81"/>
            <rFont val="MS P ゴシック"/>
            <family val="3"/>
            <charset val="128"/>
          </rPr>
          <t>スクラッチで記入する</t>
        </r>
        <r>
          <rPr>
            <sz val="9"/>
            <color indexed="81"/>
            <rFont val="MS P ゴシック"/>
            <family val="3"/>
            <charset val="128"/>
          </rPr>
          <t xml:space="preserve">
</t>
        </r>
      </text>
    </comment>
    <comment ref="F14" authorId="0" shapeId="0" xr:uid="{353642A4-EB1C-43C6-9553-E16F038F5666}">
      <text>
        <r>
          <rPr>
            <b/>
            <sz val="9"/>
            <color indexed="81"/>
            <rFont val="MS P ゴシック"/>
            <family val="3"/>
            <charset val="128"/>
          </rPr>
          <t>ゲーム数を記入</t>
        </r>
      </text>
    </comment>
    <comment ref="G14" authorId="0" shapeId="0" xr:uid="{9F6DDD07-A053-4602-900F-D0C04159187A}">
      <text>
        <r>
          <rPr>
            <b/>
            <sz val="9"/>
            <color indexed="81"/>
            <rFont val="MS P ゴシック"/>
            <family val="3"/>
            <charset val="128"/>
          </rPr>
          <t>スクラッチで記入する</t>
        </r>
      </text>
    </comment>
    <comment ref="H14" authorId="0" shapeId="0" xr:uid="{B74C8EBA-4DBE-4066-84BE-3C46B4CDCA67}">
      <text>
        <r>
          <rPr>
            <b/>
            <sz val="9"/>
            <color indexed="81"/>
            <rFont val="MS P ゴシック"/>
            <family val="3"/>
            <charset val="128"/>
          </rPr>
          <t>スクラッチで記入する</t>
        </r>
      </text>
    </comment>
    <comment ref="B44" authorId="0" shapeId="0" xr:uid="{0F8F20A3-7951-4323-A071-772E6B23BDB9}">
      <text>
        <r>
          <rPr>
            <b/>
            <sz val="9"/>
            <color indexed="81"/>
            <rFont val="MS P ゴシック"/>
            <family val="3"/>
            <charset val="128"/>
          </rPr>
          <t>自動入力。記入しない。</t>
        </r>
        <r>
          <rPr>
            <sz val="9"/>
            <color indexed="81"/>
            <rFont val="MS P ゴシック"/>
            <family val="3"/>
            <charset val="128"/>
          </rPr>
          <t xml:space="preserve">
</t>
        </r>
      </text>
    </comment>
    <comment ref="E44" authorId="0" shapeId="0" xr:uid="{27AA80C9-D6BB-4A0F-9D1F-7A533DA42AAF}">
      <text>
        <r>
          <rPr>
            <b/>
            <sz val="9"/>
            <color indexed="81"/>
            <rFont val="MS P ゴシック"/>
            <family val="3"/>
            <charset val="128"/>
          </rPr>
          <t>自動入力。記入しない。</t>
        </r>
        <r>
          <rPr>
            <sz val="9"/>
            <color indexed="81"/>
            <rFont val="MS P ゴシック"/>
            <family val="3"/>
            <charset val="128"/>
          </rPr>
          <t xml:space="preserve">
</t>
        </r>
      </text>
    </comment>
    <comment ref="G44" authorId="0" shapeId="0" xr:uid="{097C6F46-D6DF-469A-A440-861A79C6FDC5}">
      <text>
        <r>
          <rPr>
            <b/>
            <sz val="9"/>
            <color indexed="81"/>
            <rFont val="MS P ゴシック"/>
            <family val="3"/>
            <charset val="128"/>
          </rPr>
          <t>自動入力。記入しない。</t>
        </r>
      </text>
    </comment>
    <comment ref="H44" authorId="0" shapeId="0" xr:uid="{64861F80-CD9E-4432-991F-AE41248277A4}">
      <text>
        <r>
          <rPr>
            <b/>
            <sz val="9"/>
            <color indexed="81"/>
            <rFont val="MS P ゴシック"/>
            <family val="3"/>
            <charset val="128"/>
          </rPr>
          <t>JB本部が押印
捺印しない</t>
        </r>
        <r>
          <rPr>
            <sz val="9"/>
            <color indexed="81"/>
            <rFont val="MS P ゴシック"/>
            <family val="3"/>
            <charset val="128"/>
          </rPr>
          <t xml:space="preserve">
</t>
        </r>
      </text>
    </comment>
    <comment ref="E45" authorId="0" shapeId="0" xr:uid="{8FFCF74E-541B-4303-8360-F74E9EF7B223}">
      <text>
        <r>
          <rPr>
            <b/>
            <sz val="9"/>
            <color indexed="81"/>
            <rFont val="MS P ゴシック"/>
            <family val="3"/>
            <charset val="128"/>
          </rPr>
          <t>自動入力。記入しない。</t>
        </r>
        <r>
          <rPr>
            <sz val="9"/>
            <color indexed="81"/>
            <rFont val="MS P ゴシック"/>
            <family val="3"/>
            <charset val="128"/>
          </rPr>
          <t xml:space="preserve">
</t>
        </r>
      </text>
    </comment>
    <comment ref="G48" authorId="0" shapeId="0" xr:uid="{D1704039-F4D4-4D13-B1E1-D8E436B0B9EF}">
      <text>
        <r>
          <rPr>
            <b/>
            <sz val="9"/>
            <color indexed="81"/>
            <rFont val="MS P ゴシック"/>
            <family val="3"/>
            <charset val="128"/>
          </rPr>
          <t xml:space="preserve">競技会登録申請書で申請した
会長名を記入する
</t>
        </r>
      </text>
    </comment>
    <comment ref="E49" authorId="0" shapeId="0" xr:uid="{9C78BDAE-EF5C-4966-8FE1-916FBE7A59C7}">
      <text>
        <r>
          <rPr>
            <b/>
            <sz val="9"/>
            <color indexed="81"/>
            <rFont val="MS P ゴシック"/>
            <family val="3"/>
            <charset val="128"/>
          </rPr>
          <t xml:space="preserve">競技会登録申請書で申請した
立会審判員の種類を記入する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tc={DE21AF21-4B2B-4EC7-A7FE-EE5FDFCBD33E}</author>
    <author>tc={6A7D4918-5451-4085-9044-E351420CF095}</author>
    <author>tc={76EB5293-3A54-4F8E-B023-BA2E77EB3B66}</author>
    <author>tc={4725E977-97DB-4895-A1E2-41FF3E3A3319}</author>
  </authors>
  <commentList>
    <comment ref="C8" authorId="0" shapeId="0" xr:uid="{DE21AF21-4B2B-4EC7-A7FE-EE5FDFCBD33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競技会登録申請書で申請した
リーグ・競技会名を記入する</t>
      </text>
    </comment>
    <comment ref="H8" authorId="1" shapeId="0" xr:uid="{6A7D4918-5451-4085-9044-E351420CF095}">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競技会登録申請書がJBC本部から返ってきたら登録番号を書かれているのでそれを記入する
</t>
      </text>
    </comment>
    <comment ref="F10" authorId="2" shapeId="0" xr:uid="{76EB5293-3A54-4F8E-B023-BA2E77EB3B6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開催日を記入する
2日間以上ある場合は
このセルに大会開始日
下のセルに大会終了日
を記入する</t>
      </text>
    </comment>
    <comment ref="F11" authorId="3" shapeId="0" xr:uid="{4725E977-97DB-4895-A1E2-41FF3E3A331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開催日を記入する
2日間以上ある場合は
このセルに大会開始日
下のセルに大会終了日
を記入する</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tc={2F2660C4-778C-4825-89A5-C27312834710}</author>
    <author>tc={C7B80589-A14D-4242-B430-C476FFB62A63}</author>
    <author>tc={4FFC357E-3399-4305-9F89-DDEFC197C7D6}</author>
    <author>tc={4C3648D5-43C5-446E-BA8A-FCED3BF8F037}</author>
  </authors>
  <commentList>
    <comment ref="C8" authorId="0" shapeId="0" xr:uid="{2F2660C4-778C-4825-89A5-C2731283471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競技会登録申請書で申請した
リーグ・競技会名を記入する</t>
      </text>
    </comment>
    <comment ref="H8" authorId="1" shapeId="0" xr:uid="{C7B80589-A14D-4242-B430-C476FFB62A63}">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競技会登録申請書がJBC本部から返ってきたら登録番号を書かれているのでそれを記入する
</t>
      </text>
    </comment>
    <comment ref="F10" authorId="2" shapeId="0" xr:uid="{4FFC357E-3399-4305-9F89-DDEFC197C7D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開催日を記入する
2日間以上ある場合は
このセルに大会開始日
下のセルに大会終了日
を記入する</t>
      </text>
    </comment>
    <comment ref="F11" authorId="3" shapeId="0" xr:uid="{4C3648D5-43C5-446E-BA8A-FCED3BF8F03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開催日を記入する
2日間以上ある場合は
このセルに大会開始日
下のセルに大会終了日
を記入する</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tc={5CB5A8F9-2C12-43CD-9036-F8165CED6B51}</author>
    <author>tc={F3AF8619-53B9-4B3C-8472-07939C289086}</author>
  </authors>
  <commentList>
    <comment ref="A75" authorId="0" shapeId="0" xr:uid="{5CB5A8F9-2C12-43CD-9036-F8165CED6B5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氏名を入れると自動で入る</t>
      </text>
    </comment>
    <comment ref="B75" authorId="1" shapeId="0" xr:uid="{F3AF8619-53B9-4B3C-8472-07939C28908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氏名を入れると自動で入る</t>
      </text>
    </comment>
  </commentList>
</comments>
</file>

<file path=xl/sharedStrings.xml><?xml version="1.0" encoding="utf-8"?>
<sst xmlns="http://schemas.openxmlformats.org/spreadsheetml/2006/main" count="4606" uniqueCount="1105">
  <si>
    <t>競　技　会　登　録　申　請　書</t>
    <rPh sb="0" eb="1">
      <t>セリ</t>
    </rPh>
    <rPh sb="2" eb="3">
      <t>ワザ</t>
    </rPh>
    <rPh sb="4" eb="5">
      <t>カイ</t>
    </rPh>
    <rPh sb="6" eb="7">
      <t>ノボル</t>
    </rPh>
    <rPh sb="8" eb="9">
      <t>ロク</t>
    </rPh>
    <rPh sb="10" eb="11">
      <t>サル</t>
    </rPh>
    <rPh sb="12" eb="13">
      <t>ショウ</t>
    </rPh>
    <rPh sb="14" eb="15">
      <t>ショ</t>
    </rPh>
    <phoneticPr fontId="3"/>
  </si>
  <si>
    <t>所属団体名</t>
    <rPh sb="0" eb="1">
      <t>トコロ</t>
    </rPh>
    <rPh sb="1" eb="2">
      <t>ゾク</t>
    </rPh>
    <rPh sb="2" eb="4">
      <t>ダンタイ</t>
    </rPh>
    <rPh sb="4" eb="5">
      <t>メイ</t>
    </rPh>
    <phoneticPr fontId="3"/>
  </si>
  <si>
    <t>所属代表者名</t>
    <rPh sb="0" eb="2">
      <t>ショゾク</t>
    </rPh>
    <rPh sb="2" eb="5">
      <t>ダイヒョウシャ</t>
    </rPh>
    <rPh sb="5" eb="6">
      <t>メイ</t>
    </rPh>
    <phoneticPr fontId="3"/>
  </si>
  <si>
    <t>下記のとおり、競技会を開催いたしたく競技会要項を添え公認登録申請いたします。</t>
    <rPh sb="0" eb="2">
      <t>カキ</t>
    </rPh>
    <rPh sb="7" eb="10">
      <t>キョウギカイ</t>
    </rPh>
    <rPh sb="11" eb="13">
      <t>カイサイ</t>
    </rPh>
    <rPh sb="18" eb="21">
      <t>キョウギカイ</t>
    </rPh>
    <rPh sb="21" eb="23">
      <t>ヨウコウ</t>
    </rPh>
    <rPh sb="24" eb="25">
      <t>ソ</t>
    </rPh>
    <rPh sb="26" eb="28">
      <t>コウニン</t>
    </rPh>
    <rPh sb="28" eb="30">
      <t>トウロク</t>
    </rPh>
    <rPh sb="30" eb="32">
      <t>シンセイ</t>
    </rPh>
    <phoneticPr fontId="3"/>
  </si>
  <si>
    <t>記</t>
    <rPh sb="0" eb="1">
      <t>キ</t>
    </rPh>
    <phoneticPr fontId="3"/>
  </si>
  <si>
    <t>競技会名称</t>
    <rPh sb="0" eb="3">
      <t>キョウギカイ</t>
    </rPh>
    <rPh sb="3" eb="5">
      <t>メイショウ</t>
    </rPh>
    <phoneticPr fontId="3"/>
  </si>
  <si>
    <t>主催者名</t>
    <rPh sb="0" eb="2">
      <t>シュサイ</t>
    </rPh>
    <rPh sb="2" eb="3">
      <t>シャ</t>
    </rPh>
    <rPh sb="3" eb="4">
      <t>メイ</t>
    </rPh>
    <phoneticPr fontId="3"/>
  </si>
  <si>
    <t xml:space="preserve">会 長 名 </t>
    <rPh sb="0" eb="1">
      <t>カイ</t>
    </rPh>
    <rPh sb="2" eb="3">
      <t>チョウ</t>
    </rPh>
    <rPh sb="4" eb="5">
      <t>メイ</t>
    </rPh>
    <phoneticPr fontId="3"/>
  </si>
  <si>
    <t>使用競技場</t>
  </si>
  <si>
    <t>公競 №</t>
    <rPh sb="0" eb="1">
      <t>コウ</t>
    </rPh>
    <rPh sb="1" eb="2">
      <t>セリ</t>
    </rPh>
    <phoneticPr fontId="3"/>
  </si>
  <si>
    <t>ﾚｰﾝ認証№</t>
    <rPh sb="3" eb="5">
      <t>ニンショウ</t>
    </rPh>
    <phoneticPr fontId="3"/>
  </si>
  <si>
    <t>競技方法</t>
    <rPh sb="0" eb="2">
      <t>キョウギ</t>
    </rPh>
    <rPh sb="2" eb="4">
      <t>ホウホウ</t>
    </rPh>
    <phoneticPr fontId="3"/>
  </si>
  <si>
    <t>参加者数</t>
    <rPh sb="0" eb="3">
      <t>サンカシャ</t>
    </rPh>
    <rPh sb="3" eb="4">
      <t>スウ</t>
    </rPh>
    <phoneticPr fontId="3"/>
  </si>
  <si>
    <t>開催期間</t>
    <rPh sb="0" eb="2">
      <t>カイサイ</t>
    </rPh>
    <rPh sb="2" eb="4">
      <t>キカン</t>
    </rPh>
    <phoneticPr fontId="3"/>
  </si>
  <si>
    <t>～</t>
    <phoneticPr fontId="3"/>
  </si>
  <si>
    <t>立合審判員名</t>
    <rPh sb="0" eb="2">
      <t>タチア</t>
    </rPh>
    <rPh sb="4" eb="5">
      <t>イン</t>
    </rPh>
    <rPh sb="5" eb="6">
      <t>メイ</t>
    </rPh>
    <phoneticPr fontId="3"/>
  </si>
  <si>
    <t>セクレタリー名</t>
    <rPh sb="6" eb="7">
      <t>メイ</t>
    </rPh>
    <phoneticPr fontId="3"/>
  </si>
  <si>
    <t>受　理</t>
    <rPh sb="0" eb="1">
      <t>ウケ</t>
    </rPh>
    <rPh sb="2" eb="3">
      <t>リ</t>
    </rPh>
    <phoneticPr fontId="3"/>
  </si>
  <si>
    <t>　　　年　　　 月　　　 日</t>
    <rPh sb="3" eb="4">
      <t>ネン</t>
    </rPh>
    <rPh sb="8" eb="9">
      <t>ガツ</t>
    </rPh>
    <rPh sb="13" eb="14">
      <t>ヒ</t>
    </rPh>
    <phoneticPr fontId="3"/>
  </si>
  <si>
    <t>公 認 №</t>
    <rPh sb="0" eb="1">
      <t>コウ</t>
    </rPh>
    <rPh sb="2" eb="3">
      <t>シノブ</t>
    </rPh>
    <phoneticPr fontId="3"/>
  </si>
  <si>
    <r>
      <t>公益財団法人 JAPAN BOWLING</t>
    </r>
    <r>
      <rPr>
        <sz val="13"/>
        <color indexed="8"/>
        <rFont val="ＭＳ Ｐ明朝"/>
        <family val="1"/>
        <charset val="128"/>
      </rPr>
      <t>　御中</t>
    </r>
    <rPh sb="0" eb="2">
      <t>コウエキ</t>
    </rPh>
    <rPh sb="2" eb="4">
      <t>ザイダン</t>
    </rPh>
    <rPh sb="4" eb="6">
      <t>ホウジン</t>
    </rPh>
    <rPh sb="21" eb="23">
      <t>オンチュウ</t>
    </rPh>
    <phoneticPr fontId="3"/>
  </si>
  <si>
    <t>印</t>
    <rPh sb="0" eb="1">
      <t>イン</t>
    </rPh>
    <phoneticPr fontId="3"/>
  </si>
  <si>
    <t>番号</t>
    <rPh sb="0" eb="2">
      <t>バンゴウ</t>
    </rPh>
    <phoneticPr fontId="2"/>
  </si>
  <si>
    <t>大分県ボウリング連盟</t>
    <rPh sb="0" eb="3">
      <t>オオイタケン</t>
    </rPh>
    <rPh sb="8" eb="10">
      <t>レンメイ</t>
    </rPh>
    <phoneticPr fontId="2"/>
  </si>
  <si>
    <t>日田アストロボウル</t>
    <rPh sb="0" eb="2">
      <t>ヒタ</t>
    </rPh>
    <phoneticPr fontId="3"/>
  </si>
  <si>
    <t>個人戦</t>
    <rPh sb="0" eb="3">
      <t>コジンセン</t>
    </rPh>
    <phoneticPr fontId="2"/>
  </si>
  <si>
    <t>使用競技場名</t>
    <rPh sb="0" eb="2">
      <t>シヨウ</t>
    </rPh>
    <rPh sb="2" eb="5">
      <t>キョウギジョウ</t>
    </rPh>
    <rPh sb="5" eb="6">
      <t>メイ</t>
    </rPh>
    <phoneticPr fontId="2"/>
  </si>
  <si>
    <t>公認No</t>
    <rPh sb="0" eb="2">
      <t>コウニン</t>
    </rPh>
    <phoneticPr fontId="2"/>
  </si>
  <si>
    <t>認証No</t>
    <rPh sb="0" eb="2">
      <t>ニンショウ</t>
    </rPh>
    <phoneticPr fontId="2"/>
  </si>
  <si>
    <t>-</t>
    <phoneticPr fontId="2"/>
  </si>
  <si>
    <t>受付→経理→競技→記録</t>
    <rPh sb="0" eb="2">
      <t>ウケツケ</t>
    </rPh>
    <rPh sb="3" eb="5">
      <t>ケイリ</t>
    </rPh>
    <rPh sb="6" eb="8">
      <t>キョウギ</t>
    </rPh>
    <rPh sb="9" eb="11">
      <t>キロク</t>
    </rPh>
    <phoneticPr fontId="3"/>
  </si>
  <si>
    <t>下記個人競技記録を報告致します。</t>
    <rPh sb="0" eb="2">
      <t>カキ</t>
    </rPh>
    <rPh sb="2" eb="4">
      <t>コジン</t>
    </rPh>
    <rPh sb="4" eb="6">
      <t>キョウギ</t>
    </rPh>
    <rPh sb="6" eb="8">
      <t>キロク</t>
    </rPh>
    <rPh sb="9" eb="11">
      <t>ホウコク</t>
    </rPh>
    <rPh sb="11" eb="12">
      <t>イタ</t>
    </rPh>
    <phoneticPr fontId="3"/>
  </si>
  <si>
    <t>所属団体名　</t>
    <rPh sb="0" eb="2">
      <t>ショゾク</t>
    </rPh>
    <rPh sb="2" eb="4">
      <t>ダンタイ</t>
    </rPh>
    <rPh sb="4" eb="5">
      <t>メイ</t>
    </rPh>
    <phoneticPr fontId="3"/>
  </si>
  <si>
    <t>代表者名　　</t>
    <rPh sb="0" eb="3">
      <t>ダイヒョウシャ</t>
    </rPh>
    <rPh sb="3" eb="4">
      <t>メイ</t>
    </rPh>
    <phoneticPr fontId="3"/>
  </si>
  <si>
    <t>リーグ・競技会名</t>
    <rPh sb="4" eb="7">
      <t>キョウギカイ</t>
    </rPh>
    <rPh sb="7" eb="8">
      <t>メイ</t>
    </rPh>
    <phoneticPr fontId="3"/>
  </si>
  <si>
    <t>登録番号</t>
    <rPh sb="0" eb="2">
      <t>トウロク</t>
    </rPh>
    <rPh sb="2" eb="4">
      <t>バンゴウ</t>
    </rPh>
    <phoneticPr fontId="3"/>
  </si>
  <si>
    <t>競技場名</t>
    <rPh sb="0" eb="3">
      <t>キョウギジョウ</t>
    </rPh>
    <rPh sb="3" eb="4">
      <t>メイ</t>
    </rPh>
    <phoneticPr fontId="3"/>
  </si>
  <si>
    <t>開催年月日</t>
    <rPh sb="0" eb="2">
      <t>カイサイ</t>
    </rPh>
    <rPh sb="2" eb="5">
      <t>ネンガッピ</t>
    </rPh>
    <phoneticPr fontId="3"/>
  </si>
  <si>
    <t>連盟コード</t>
    <rPh sb="0" eb="2">
      <t>レンメイ</t>
    </rPh>
    <phoneticPr fontId="3"/>
  </si>
  <si>
    <t>ＪＢＣ会員No.</t>
    <rPh sb="3" eb="5">
      <t>カイイン</t>
    </rPh>
    <phoneticPr fontId="3"/>
  </si>
  <si>
    <t>氏名</t>
    <rPh sb="0" eb="2">
      <t>シメイ</t>
    </rPh>
    <phoneticPr fontId="3"/>
  </si>
  <si>
    <t>トータル</t>
    <phoneticPr fontId="3"/>
  </si>
  <si>
    <t>ゲーム</t>
    <phoneticPr fontId="3"/>
  </si>
  <si>
    <t>Ｈ／Ｇ</t>
    <phoneticPr fontId="3"/>
  </si>
  <si>
    <t>Ｈ／Ｓ</t>
    <phoneticPr fontId="3"/>
  </si>
  <si>
    <t>A会員G数</t>
    <rPh sb="1" eb="3">
      <t>カイイン</t>
    </rPh>
    <rPh sb="4" eb="5">
      <t>スウ</t>
    </rPh>
    <phoneticPr fontId="3"/>
  </si>
  <si>
    <t>B会員G数</t>
    <rPh sb="1" eb="3">
      <t>カイイン</t>
    </rPh>
    <rPh sb="4" eb="5">
      <t>スウ</t>
    </rPh>
    <phoneticPr fontId="3"/>
  </si>
  <si>
    <t>C会員G数</t>
    <rPh sb="1" eb="3">
      <t>カイイン</t>
    </rPh>
    <rPh sb="4" eb="5">
      <t>スウ</t>
    </rPh>
    <phoneticPr fontId="3"/>
  </si>
  <si>
    <t>U会員G数</t>
    <rPh sb="1" eb="3">
      <t>カイイン</t>
    </rPh>
    <rPh sb="4" eb="5">
      <t>スウ</t>
    </rPh>
    <phoneticPr fontId="3"/>
  </si>
  <si>
    <t>一般</t>
    <rPh sb="0" eb="2">
      <t>イッパン</t>
    </rPh>
    <phoneticPr fontId="3"/>
  </si>
  <si>
    <t>Jr</t>
    <phoneticPr fontId="3"/>
  </si>
  <si>
    <t>J会員G数</t>
    <rPh sb="1" eb="3">
      <t>カイイン</t>
    </rPh>
    <rPh sb="4" eb="5">
      <t>スウ</t>
    </rPh>
    <phoneticPr fontId="3"/>
  </si>
  <si>
    <t>H会員G数</t>
    <rPh sb="1" eb="3">
      <t>カイイン</t>
    </rPh>
    <rPh sb="4" eb="5">
      <t>スウ</t>
    </rPh>
    <phoneticPr fontId="3"/>
  </si>
  <si>
    <t>参加延人数</t>
    <rPh sb="0" eb="2">
      <t>サンカ</t>
    </rPh>
    <rPh sb="2" eb="3">
      <t>ノ</t>
    </rPh>
    <rPh sb="3" eb="5">
      <t>ニンズウ</t>
    </rPh>
    <phoneticPr fontId="3"/>
  </si>
  <si>
    <t>総ゲーム数</t>
    <rPh sb="0" eb="1">
      <t>ソウ</t>
    </rPh>
    <rPh sb="4" eb="5">
      <t>スウ</t>
    </rPh>
    <phoneticPr fontId="3"/>
  </si>
  <si>
    <t>ＪＢ負担金</t>
    <rPh sb="2" eb="5">
      <t>フタンキン</t>
    </rPh>
    <phoneticPr fontId="3"/>
  </si>
  <si>
    <t>確認印</t>
    <rPh sb="0" eb="2">
      <t>カクニン</t>
    </rPh>
    <rPh sb="2" eb="3">
      <t>イン</t>
    </rPh>
    <phoneticPr fontId="3"/>
  </si>
  <si>
    <t>１枚目合計</t>
    <rPh sb="0" eb="3">
      <t>イチマイメ</t>
    </rPh>
    <rPh sb="3" eb="5">
      <t>ゴウケイ</t>
    </rPh>
    <phoneticPr fontId="3"/>
  </si>
  <si>
    <t>リーグ・競技会会長押印欄</t>
    <rPh sb="4" eb="6">
      <t>キョウギ</t>
    </rPh>
    <rPh sb="6" eb="7">
      <t>カイ</t>
    </rPh>
    <rPh sb="7" eb="9">
      <t>カイチョウ</t>
    </rPh>
    <rPh sb="9" eb="10">
      <t>オ</t>
    </rPh>
    <rPh sb="10" eb="11">
      <t>イン</t>
    </rPh>
    <rPh sb="11" eb="12">
      <t>ラン</t>
    </rPh>
    <phoneticPr fontId="3"/>
  </si>
  <si>
    <t>144-015</t>
    <phoneticPr fontId="3"/>
  </si>
  <si>
    <t>OBSボウル</t>
    <phoneticPr fontId="3"/>
  </si>
  <si>
    <t>144-026</t>
    <phoneticPr fontId="3"/>
  </si>
  <si>
    <t>CPボウル</t>
    <phoneticPr fontId="3"/>
  </si>
  <si>
    <t>144-047</t>
    <phoneticPr fontId="3"/>
  </si>
  <si>
    <t>さくらボウル</t>
    <phoneticPr fontId="3"/>
  </si>
  <si>
    <t>144-042</t>
    <phoneticPr fontId="2"/>
  </si>
  <si>
    <t>スギノイボウル</t>
    <phoneticPr fontId="3"/>
  </si>
  <si>
    <t>144-003</t>
    <phoneticPr fontId="2"/>
  </si>
  <si>
    <t>ラウンドワンスタジアム大分</t>
    <rPh sb="11" eb="13">
      <t>オオイタ</t>
    </rPh>
    <phoneticPr fontId="2"/>
  </si>
  <si>
    <t>144-046</t>
    <phoneticPr fontId="2"/>
  </si>
  <si>
    <t>理事長</t>
    <rPh sb="0" eb="3">
      <t>リジチョウ</t>
    </rPh>
    <phoneticPr fontId="2"/>
  </si>
  <si>
    <t>中野　晴夫</t>
    <rPh sb="0" eb="2">
      <t>ナカノ</t>
    </rPh>
    <rPh sb="3" eb="5">
      <t>ハルオ</t>
    </rPh>
    <phoneticPr fontId="2"/>
  </si>
  <si>
    <t>（ 第 3 種 ）</t>
    <rPh sb="2" eb="3">
      <t>ダイ</t>
    </rPh>
    <rPh sb="6" eb="7">
      <t>シュ</t>
    </rPh>
    <phoneticPr fontId="2"/>
  </si>
  <si>
    <t>２人チーム戦</t>
    <rPh sb="1" eb="2">
      <t>ニン</t>
    </rPh>
    <rPh sb="5" eb="6">
      <t>セン</t>
    </rPh>
    <phoneticPr fontId="2"/>
  </si>
  <si>
    <t>４人チーム戦</t>
    <rPh sb="1" eb="2">
      <t>ニン</t>
    </rPh>
    <rPh sb="5" eb="6">
      <t>セン</t>
    </rPh>
    <phoneticPr fontId="2"/>
  </si>
  <si>
    <t>３人チーム戦</t>
    <rPh sb="1" eb="2">
      <t>ニン</t>
    </rPh>
    <rPh sb="5" eb="6">
      <t>セン</t>
    </rPh>
    <phoneticPr fontId="2"/>
  </si>
  <si>
    <t>５人チーム戦</t>
    <rPh sb="1" eb="2">
      <t>ニン</t>
    </rPh>
    <rPh sb="5" eb="6">
      <t>セン</t>
    </rPh>
    <phoneticPr fontId="2"/>
  </si>
  <si>
    <t>２人チーム・４人チーム戦</t>
    <rPh sb="1" eb="2">
      <t>ニン</t>
    </rPh>
    <rPh sb="7" eb="8">
      <t>ニン</t>
    </rPh>
    <rPh sb="11" eb="12">
      <t>セン</t>
    </rPh>
    <phoneticPr fontId="2"/>
  </si>
  <si>
    <t>年　月　日</t>
    <rPh sb="0" eb="1">
      <t>ネン</t>
    </rPh>
    <rPh sb="2" eb="3">
      <t>ツキ</t>
    </rPh>
    <rPh sb="4" eb="5">
      <t>ニチ</t>
    </rPh>
    <phoneticPr fontId="2"/>
  </si>
  <si>
    <t>大分県ボウリング連盟　御中</t>
    <rPh sb="0" eb="3">
      <t>オオイタケン</t>
    </rPh>
    <rPh sb="8" eb="10">
      <t>レンメイ</t>
    </rPh>
    <phoneticPr fontId="27"/>
  </si>
  <si>
    <t>クラブ名</t>
    <rPh sb="3" eb="4">
      <t>メイ</t>
    </rPh>
    <phoneticPr fontId="27"/>
  </si>
  <si>
    <t>クラブ長名</t>
    <rPh sb="3" eb="4">
      <t>チョウ</t>
    </rPh>
    <rPh sb="4" eb="5">
      <t>メイ</t>
    </rPh>
    <phoneticPr fontId="27"/>
  </si>
  <si>
    <t>㊞</t>
    <phoneticPr fontId="27"/>
  </si>
  <si>
    <t>～</t>
    <phoneticPr fontId="27"/>
  </si>
  <si>
    <t>（ジュニア・学連）</t>
    <rPh sb="6" eb="8">
      <t>ガクレン</t>
    </rPh>
    <phoneticPr fontId="27"/>
  </si>
  <si>
    <t>公認料</t>
    <rPh sb="0" eb="2">
      <t>コウニン</t>
    </rPh>
    <rPh sb="2" eb="3">
      <t>リョウ</t>
    </rPh>
    <phoneticPr fontId="27"/>
  </si>
  <si>
    <t>（一　般）</t>
    <rPh sb="1" eb="2">
      <t>イチ</t>
    </rPh>
    <rPh sb="3" eb="4">
      <t>ハン</t>
    </rPh>
    <phoneticPr fontId="27"/>
  </si>
  <si>
    <t>×</t>
    <phoneticPr fontId="27"/>
  </si>
  <si>
    <t>Ｇ</t>
    <phoneticPr fontId="27"/>
  </si>
  <si>
    <t>＝</t>
    <phoneticPr fontId="27"/>
  </si>
  <si>
    <t>円</t>
    <rPh sb="0" eb="1">
      <t>エン</t>
    </rPh>
    <phoneticPr fontId="27"/>
  </si>
  <si>
    <t>合　計</t>
    <rPh sb="0" eb="1">
      <t>ア</t>
    </rPh>
    <rPh sb="2" eb="3">
      <t>ケイ</t>
    </rPh>
    <phoneticPr fontId="27"/>
  </si>
  <si>
    <t>黄色い枠の所を入力する。
氏名の所に名前を入力すると番号が自動で入る（苗字と名前に（全角空白␣）を入れる）
会員が増えた場合や番号変更、新年度で会員が変わったりした場合は
シートの会員ページにあるの黄色で塗りつぶしている所を変更していくこと
枚数は必要に応じて変更すること
白黒印刷すること
会員ページに入力しても番号が入らない場合は
その人物をもう一度会員ページに入力する。
会員ページにその人が二人いる状態にする</t>
    <rPh sb="0" eb="2">
      <t>キイロ</t>
    </rPh>
    <rPh sb="3" eb="4">
      <t>ワク</t>
    </rPh>
    <rPh sb="5" eb="6">
      <t>トコロ</t>
    </rPh>
    <rPh sb="7" eb="9">
      <t>ニュウリョク</t>
    </rPh>
    <rPh sb="13" eb="15">
      <t>シメイ</t>
    </rPh>
    <rPh sb="16" eb="17">
      <t>トコロ</t>
    </rPh>
    <rPh sb="18" eb="20">
      <t>ナマエ</t>
    </rPh>
    <rPh sb="21" eb="23">
      <t>ニュウリョク</t>
    </rPh>
    <rPh sb="26" eb="28">
      <t>バンゴウ</t>
    </rPh>
    <rPh sb="29" eb="31">
      <t>ジドウ</t>
    </rPh>
    <rPh sb="32" eb="33">
      <t>ハイ</t>
    </rPh>
    <rPh sb="35" eb="37">
      <t>ミョウジ</t>
    </rPh>
    <rPh sb="38" eb="40">
      <t>ナマエ</t>
    </rPh>
    <rPh sb="42" eb="44">
      <t>ゼンカク</t>
    </rPh>
    <rPh sb="44" eb="46">
      <t>クウハク</t>
    </rPh>
    <rPh sb="49" eb="50">
      <t>イ</t>
    </rPh>
    <rPh sb="102" eb="103">
      <t>ヌ</t>
    </rPh>
    <rPh sb="110" eb="111">
      <t>トコロ</t>
    </rPh>
    <rPh sb="112" eb="114">
      <t>ヘンコウ</t>
    </rPh>
    <rPh sb="121" eb="123">
      <t>マイスウ</t>
    </rPh>
    <rPh sb="124" eb="126">
      <t>ヒツヨウ</t>
    </rPh>
    <rPh sb="127" eb="128">
      <t>オウ</t>
    </rPh>
    <rPh sb="130" eb="132">
      <t>ヘンコウ</t>
    </rPh>
    <rPh sb="137" eb="139">
      <t>シロクロ</t>
    </rPh>
    <rPh sb="139" eb="141">
      <t>インサツ</t>
    </rPh>
    <rPh sb="147" eb="149">
      <t>カイイン</t>
    </rPh>
    <rPh sb="153" eb="155">
      <t>ニュウリョク</t>
    </rPh>
    <rPh sb="158" eb="160">
      <t>バンゴウ</t>
    </rPh>
    <rPh sb="161" eb="162">
      <t>ハイ</t>
    </rPh>
    <rPh sb="165" eb="167">
      <t>バアイ</t>
    </rPh>
    <rPh sb="171" eb="173">
      <t>ジンブツ</t>
    </rPh>
    <rPh sb="176" eb="178">
      <t>イチド</t>
    </rPh>
    <rPh sb="178" eb="180">
      <t>カイイン</t>
    </rPh>
    <rPh sb="184" eb="186">
      <t>ニュウリョク</t>
    </rPh>
    <rPh sb="190" eb="192">
      <t>カイイン</t>
    </rPh>
    <rPh sb="198" eb="199">
      <t>ヒト</t>
    </rPh>
    <rPh sb="200" eb="202">
      <t>フタリ</t>
    </rPh>
    <rPh sb="204" eb="206">
      <t>ジョウタイ</t>
    </rPh>
    <phoneticPr fontId="3"/>
  </si>
  <si>
    <t>　　ＪＢ個人競技記録報告書</t>
    <rPh sb="4" eb="5">
      <t>ジン</t>
    </rPh>
    <rPh sb="5" eb="7">
      <t>キョウギ</t>
    </rPh>
    <rPh sb="7" eb="9">
      <t>キロク</t>
    </rPh>
    <rPh sb="9" eb="12">
      <t>ホウコクショ</t>
    </rPh>
    <phoneticPr fontId="3"/>
  </si>
  <si>
    <t>　　年　　月　　日　　受理</t>
    <rPh sb="2" eb="3">
      <t>ネン</t>
    </rPh>
    <rPh sb="5" eb="6">
      <t>ツキ</t>
    </rPh>
    <rPh sb="8" eb="9">
      <t>ニチ</t>
    </rPh>
    <rPh sb="11" eb="13">
      <t>ジュリ</t>
    </rPh>
    <phoneticPr fontId="3"/>
  </si>
  <si>
    <t>大分県ボウリング連盟</t>
    <rPh sb="0" eb="3">
      <t>オオイタケン</t>
    </rPh>
    <rPh sb="8" eb="10">
      <t>レンメイ</t>
    </rPh>
    <phoneticPr fontId="3"/>
  </si>
  <si>
    <t>1枚中
1枚目</t>
    <rPh sb="1" eb="3">
      <t>マイチュウ</t>
    </rPh>
    <rPh sb="5" eb="7">
      <t>マイメ</t>
    </rPh>
    <phoneticPr fontId="3"/>
  </si>
  <si>
    <t>記載日</t>
    <rPh sb="0" eb="3">
      <t>キサイビ</t>
    </rPh>
    <phoneticPr fontId="3"/>
  </si>
  <si>
    <t>ＪＢ会員No.</t>
    <rPh sb="2" eb="4">
      <t>カイイン</t>
    </rPh>
    <phoneticPr fontId="3"/>
  </si>
  <si>
    <t>56-U</t>
    <phoneticPr fontId="3"/>
  </si>
  <si>
    <t>54-U</t>
    <phoneticPr fontId="3"/>
  </si>
  <si>
    <t>学連</t>
    <rPh sb="0" eb="2">
      <t>ガクレン</t>
    </rPh>
    <phoneticPr fontId="3"/>
  </si>
  <si>
    <t>40-A</t>
    <phoneticPr fontId="3"/>
  </si>
  <si>
    <t>41-A</t>
    <phoneticPr fontId="3"/>
  </si>
  <si>
    <t>42-A</t>
    <phoneticPr fontId="3"/>
  </si>
  <si>
    <t>43-A</t>
    <phoneticPr fontId="3"/>
  </si>
  <si>
    <t>44-A</t>
  </si>
  <si>
    <t>45-A</t>
    <phoneticPr fontId="3"/>
  </si>
  <si>
    <t>46-A</t>
    <phoneticPr fontId="3"/>
  </si>
  <si>
    <t>47-A</t>
    <phoneticPr fontId="3"/>
  </si>
  <si>
    <t>学連・Jr</t>
    <rPh sb="0" eb="2">
      <t>ガクレン</t>
    </rPh>
    <phoneticPr fontId="3"/>
  </si>
  <si>
    <t>ＪＢＣ負担金</t>
    <rPh sb="3" eb="6">
      <t>フタンキン</t>
    </rPh>
    <phoneticPr fontId="3"/>
  </si>
  <si>
    <t>一般ゲーム数</t>
    <rPh sb="0" eb="2">
      <t>イッパン</t>
    </rPh>
    <rPh sb="5" eb="6">
      <t>スウ</t>
    </rPh>
    <phoneticPr fontId="3"/>
  </si>
  <si>
    <t>Jrゲーム数</t>
    <rPh sb="5" eb="6">
      <t>スウ</t>
    </rPh>
    <phoneticPr fontId="3"/>
  </si>
  <si>
    <t>県外</t>
    <rPh sb="0" eb="2">
      <t>ケンガイ</t>
    </rPh>
    <phoneticPr fontId="3"/>
  </si>
  <si>
    <t>名前</t>
    <rPh sb="0" eb="2">
      <t>ナマエ</t>
    </rPh>
    <phoneticPr fontId="3"/>
  </si>
  <si>
    <t>会員</t>
    <rPh sb="0" eb="2">
      <t>カイイン</t>
    </rPh>
    <phoneticPr fontId="3"/>
  </si>
  <si>
    <t>番号</t>
    <rPh sb="0" eb="2">
      <t>バンゴウ</t>
    </rPh>
    <phoneticPr fontId="3"/>
  </si>
  <si>
    <t>佐藤　誠治</t>
    <rPh sb="0" eb="2">
      <t>サトウ</t>
    </rPh>
    <rPh sb="3" eb="5">
      <t>セイジ</t>
    </rPh>
    <phoneticPr fontId="3"/>
  </si>
  <si>
    <t>00041</t>
  </si>
  <si>
    <t>吉田　可以</t>
    <rPh sb="3" eb="4">
      <t>カ</t>
    </rPh>
    <rPh sb="4" eb="5">
      <t>イ</t>
    </rPh>
    <phoneticPr fontId="3"/>
  </si>
  <si>
    <t>42‐A</t>
  </si>
  <si>
    <t>00457</t>
    <phoneticPr fontId="3"/>
  </si>
  <si>
    <t>進　貴行</t>
    <rPh sb="0" eb="1">
      <t>ススム</t>
    </rPh>
    <rPh sb="2" eb="4">
      <t>タカユキ</t>
    </rPh>
    <phoneticPr fontId="3"/>
  </si>
  <si>
    <t>00317</t>
  </si>
  <si>
    <t>池田　貴弘</t>
    <rPh sb="0" eb="2">
      <t>イケダ</t>
    </rPh>
    <rPh sb="3" eb="5">
      <t>タカヒロ</t>
    </rPh>
    <phoneticPr fontId="3"/>
  </si>
  <si>
    <t>41‐A</t>
  </si>
  <si>
    <t>00166</t>
    <phoneticPr fontId="3"/>
  </si>
  <si>
    <t>工藤　郁也</t>
  </si>
  <si>
    <t>00364</t>
  </si>
  <si>
    <t>浅海　恒成</t>
    <rPh sb="0" eb="2">
      <t>アサウミ</t>
    </rPh>
    <rPh sb="3" eb="5">
      <t>ツネナリ</t>
    </rPh>
    <phoneticPr fontId="3"/>
  </si>
  <si>
    <t>38‐A</t>
  </si>
  <si>
    <t>00541</t>
    <phoneticPr fontId="3"/>
  </si>
  <si>
    <t>太田　裕規</t>
  </si>
  <si>
    <t>00368</t>
  </si>
  <si>
    <t>中尾　佑輝</t>
    <phoneticPr fontId="3"/>
  </si>
  <si>
    <t>55‐U</t>
  </si>
  <si>
    <t>02072</t>
    <phoneticPr fontId="3"/>
  </si>
  <si>
    <t>会員が増えた場合や番号変更、新年度で会員が変わったりした場合は
黄色で塗りつぶしている所を変更していくこと。</t>
    <rPh sb="0" eb="2">
      <t>カイイン</t>
    </rPh>
    <rPh sb="3" eb="4">
      <t>フ</t>
    </rPh>
    <rPh sb="6" eb="8">
      <t>バアイ</t>
    </rPh>
    <rPh sb="9" eb="11">
      <t>バンゴウ</t>
    </rPh>
    <rPh sb="11" eb="13">
      <t>ヘンコウ</t>
    </rPh>
    <rPh sb="14" eb="15">
      <t>シン</t>
    </rPh>
    <rPh sb="15" eb="17">
      <t>ネンド</t>
    </rPh>
    <rPh sb="18" eb="20">
      <t>カイイン</t>
    </rPh>
    <rPh sb="21" eb="22">
      <t>カ</t>
    </rPh>
    <rPh sb="28" eb="30">
      <t>バアイ</t>
    </rPh>
    <rPh sb="32" eb="34">
      <t>キイロ</t>
    </rPh>
    <rPh sb="35" eb="36">
      <t>ヌ</t>
    </rPh>
    <rPh sb="43" eb="44">
      <t>トコロ</t>
    </rPh>
    <rPh sb="45" eb="47">
      <t>ヘンコウ</t>
    </rPh>
    <phoneticPr fontId="3"/>
  </si>
  <si>
    <t>岩本　晃</t>
    <rPh sb="0" eb="2">
      <t>イワモト</t>
    </rPh>
    <rPh sb="3" eb="4">
      <t>アキラ</t>
    </rPh>
    <phoneticPr fontId="3"/>
  </si>
  <si>
    <t>00400</t>
  </si>
  <si>
    <t>吉田　和恵</t>
    <rPh sb="0" eb="2">
      <t>ヨシダ</t>
    </rPh>
    <rPh sb="3" eb="5">
      <t>カズエ</t>
    </rPh>
    <phoneticPr fontId="3"/>
  </si>
  <si>
    <t>40-A</t>
  </si>
  <si>
    <t>00015</t>
  </si>
  <si>
    <t>井下　恵</t>
    <rPh sb="0" eb="2">
      <t>イシタ</t>
    </rPh>
    <rPh sb="3" eb="4">
      <t>メグ</t>
    </rPh>
    <phoneticPr fontId="3"/>
  </si>
  <si>
    <t>00424</t>
  </si>
  <si>
    <t>山川　誠</t>
    <rPh sb="0" eb="2">
      <t>ヤマカワ</t>
    </rPh>
    <rPh sb="3" eb="4">
      <t>マコト</t>
    </rPh>
    <phoneticPr fontId="3"/>
  </si>
  <si>
    <t>00020</t>
  </si>
  <si>
    <t>岩本　藍樺</t>
  </si>
  <si>
    <t>00449</t>
  </si>
  <si>
    <t>西熊　嘉於子</t>
    <rPh sb="0" eb="1">
      <t>ニシ</t>
    </rPh>
    <rPh sb="1" eb="2">
      <t>クマ</t>
    </rPh>
    <rPh sb="3" eb="4">
      <t>カ</t>
    </rPh>
    <rPh sb="4" eb="5">
      <t>オ</t>
    </rPh>
    <rPh sb="5" eb="6">
      <t>コ</t>
    </rPh>
    <phoneticPr fontId="3"/>
  </si>
  <si>
    <t>00021</t>
  </si>
  <si>
    <t>岩本　征也</t>
    <rPh sb="0" eb="2">
      <t>イワモト</t>
    </rPh>
    <phoneticPr fontId="3"/>
  </si>
  <si>
    <t>00466</t>
  </si>
  <si>
    <t>石光　良子</t>
    <rPh sb="0" eb="2">
      <t>イシミツ</t>
    </rPh>
    <rPh sb="3" eb="5">
      <t>ヨシコ</t>
    </rPh>
    <phoneticPr fontId="3"/>
  </si>
  <si>
    <t>00026</t>
  </si>
  <si>
    <t>儀間　美智代</t>
    <rPh sb="0" eb="2">
      <t>ギマ</t>
    </rPh>
    <rPh sb="3" eb="6">
      <t>ミチヨ</t>
    </rPh>
    <phoneticPr fontId="3"/>
  </si>
  <si>
    <t>00033</t>
  </si>
  <si>
    <t>花岡　正人</t>
    <rPh sb="0" eb="2">
      <t>ハナオカ</t>
    </rPh>
    <rPh sb="3" eb="5">
      <t>マサト</t>
    </rPh>
    <phoneticPr fontId="3"/>
  </si>
  <si>
    <t>00046</t>
  </si>
  <si>
    <t>小野　美穂</t>
    <rPh sb="0" eb="2">
      <t>オノ</t>
    </rPh>
    <rPh sb="3" eb="5">
      <t>ミホ</t>
    </rPh>
    <phoneticPr fontId="3"/>
  </si>
  <si>
    <t>00276</t>
  </si>
  <si>
    <t>中園　憲三</t>
    <rPh sb="0" eb="2">
      <t>ナカソノ</t>
    </rPh>
    <rPh sb="3" eb="5">
      <t>ケンゾウ</t>
    </rPh>
    <phoneticPr fontId="3"/>
  </si>
  <si>
    <t>00117</t>
  </si>
  <si>
    <t>小野　武鑑</t>
    <rPh sb="0" eb="2">
      <t>オノ</t>
    </rPh>
    <rPh sb="3" eb="4">
      <t>タケ</t>
    </rPh>
    <rPh sb="4" eb="5">
      <t>カン</t>
    </rPh>
    <phoneticPr fontId="3"/>
  </si>
  <si>
    <t>00284</t>
  </si>
  <si>
    <t>鈴木　良二</t>
    <rPh sb="0" eb="2">
      <t>スズキ</t>
    </rPh>
    <rPh sb="3" eb="5">
      <t>リョウジ</t>
    </rPh>
    <phoneticPr fontId="3"/>
  </si>
  <si>
    <t>00120</t>
  </si>
  <si>
    <t>馬場　初美</t>
    <rPh sb="0" eb="2">
      <t>ババ</t>
    </rPh>
    <rPh sb="3" eb="5">
      <t>ハツミ</t>
    </rPh>
    <phoneticPr fontId="3"/>
  </si>
  <si>
    <t>00340</t>
  </si>
  <si>
    <t>二宮　葉子</t>
    <rPh sb="0" eb="2">
      <t>ニノミヤ</t>
    </rPh>
    <rPh sb="3" eb="5">
      <t>ヨウコ</t>
    </rPh>
    <phoneticPr fontId="3"/>
  </si>
  <si>
    <t>00137</t>
  </si>
  <si>
    <t>管原　久徳</t>
    <rPh sb="0" eb="2">
      <t>スガワラ</t>
    </rPh>
    <rPh sb="3" eb="5">
      <t>ヒサノリ</t>
    </rPh>
    <phoneticPr fontId="3"/>
  </si>
  <si>
    <t>00346</t>
  </si>
  <si>
    <t>石橋　節子</t>
    <rPh sb="0" eb="2">
      <t>イシバシ</t>
    </rPh>
    <rPh sb="3" eb="5">
      <t>セツコ</t>
    </rPh>
    <phoneticPr fontId="3"/>
  </si>
  <si>
    <t>00388</t>
  </si>
  <si>
    <t>工藤　智史</t>
    <rPh sb="0" eb="2">
      <t>クドウ</t>
    </rPh>
    <rPh sb="3" eb="5">
      <t>サトシ</t>
    </rPh>
    <phoneticPr fontId="3"/>
  </si>
  <si>
    <t>00354</t>
  </si>
  <si>
    <t>浅田　太</t>
    <rPh sb="0" eb="2">
      <t>アサダ</t>
    </rPh>
    <rPh sb="3" eb="4">
      <t>フトシ</t>
    </rPh>
    <phoneticPr fontId="3"/>
  </si>
  <si>
    <t>00436</t>
  </si>
  <si>
    <t>酒井　恭治</t>
    <rPh sb="0" eb="2">
      <t>サカイ</t>
    </rPh>
    <rPh sb="3" eb="5">
      <t>キョウジ</t>
    </rPh>
    <phoneticPr fontId="3"/>
  </si>
  <si>
    <t>00367</t>
  </si>
  <si>
    <t>田丸　五月</t>
    <rPh sb="0" eb="2">
      <t>タマル</t>
    </rPh>
    <rPh sb="3" eb="5">
      <t>サツキ</t>
    </rPh>
    <phoneticPr fontId="3"/>
  </si>
  <si>
    <t>00442</t>
  </si>
  <si>
    <t>安東　靖弘</t>
    <rPh sb="0" eb="2">
      <t>アンドウ</t>
    </rPh>
    <rPh sb="3" eb="5">
      <t>ヤスヒロ</t>
    </rPh>
    <phoneticPr fontId="3"/>
  </si>
  <si>
    <t>00370</t>
  </si>
  <si>
    <t>石山　幸利</t>
    <rPh sb="0" eb="2">
      <t>イシヤマ</t>
    </rPh>
    <rPh sb="3" eb="5">
      <t>ユキトシ</t>
    </rPh>
    <phoneticPr fontId="3"/>
  </si>
  <si>
    <t>00445</t>
  </si>
  <si>
    <t>蒲池　綾子</t>
    <rPh sb="0" eb="2">
      <t>カマチ</t>
    </rPh>
    <rPh sb="3" eb="5">
      <t>アヤコ</t>
    </rPh>
    <phoneticPr fontId="3"/>
  </si>
  <si>
    <t>00373</t>
  </si>
  <si>
    <t>岩橋　幸徳</t>
    <rPh sb="0" eb="2">
      <t>イワハシ</t>
    </rPh>
    <rPh sb="3" eb="5">
      <t>ユキノリ</t>
    </rPh>
    <phoneticPr fontId="3"/>
  </si>
  <si>
    <t>00447</t>
  </si>
  <si>
    <t>佐伯　元貴</t>
    <rPh sb="0" eb="2">
      <t>サエキ</t>
    </rPh>
    <rPh sb="3" eb="4">
      <t>モト</t>
    </rPh>
    <rPh sb="4" eb="5">
      <t>キ</t>
    </rPh>
    <phoneticPr fontId="3"/>
  </si>
  <si>
    <t>00383</t>
  </si>
  <si>
    <t>山口　佳秀</t>
    <rPh sb="0" eb="2">
      <t>ヤマグチ</t>
    </rPh>
    <rPh sb="3" eb="5">
      <t>ヨシヒデ</t>
    </rPh>
    <phoneticPr fontId="3"/>
  </si>
  <si>
    <t>00484</t>
  </si>
  <si>
    <t>加藤　信幸</t>
    <rPh sb="0" eb="2">
      <t>カトウ</t>
    </rPh>
    <rPh sb="3" eb="5">
      <t>ノブユキ</t>
    </rPh>
    <phoneticPr fontId="3"/>
  </si>
  <si>
    <t>00394</t>
  </si>
  <si>
    <t>金谷　和美</t>
    <rPh sb="0" eb="2">
      <t>カナヤ</t>
    </rPh>
    <rPh sb="3" eb="5">
      <t>カズミ</t>
    </rPh>
    <phoneticPr fontId="3"/>
  </si>
  <si>
    <t>00529</t>
  </si>
  <si>
    <t>村井　優子</t>
    <rPh sb="0" eb="2">
      <t>ムライ</t>
    </rPh>
    <rPh sb="3" eb="5">
      <t>ユウコ</t>
    </rPh>
    <phoneticPr fontId="3"/>
  </si>
  <si>
    <t>00405</t>
  </si>
  <si>
    <t>加藤　洋子</t>
    <rPh sb="0" eb="2">
      <t>カトウ</t>
    </rPh>
    <rPh sb="3" eb="5">
      <t>ヨウコ</t>
    </rPh>
    <phoneticPr fontId="3"/>
  </si>
  <si>
    <t>00538</t>
  </si>
  <si>
    <t>竹内　伸助</t>
    <rPh sb="0" eb="2">
      <t>タケウチ</t>
    </rPh>
    <rPh sb="3" eb="4">
      <t>シン</t>
    </rPh>
    <rPh sb="4" eb="5">
      <t>スケ</t>
    </rPh>
    <phoneticPr fontId="3"/>
  </si>
  <si>
    <t>00366</t>
  </si>
  <si>
    <t>恒川　勝光</t>
    <rPh sb="0" eb="2">
      <t>ツネカワ</t>
    </rPh>
    <rPh sb="3" eb="5">
      <t>カツミツ</t>
    </rPh>
    <phoneticPr fontId="3"/>
  </si>
  <si>
    <t>00539</t>
  </si>
  <si>
    <t>野間　勝弥</t>
    <rPh sb="0" eb="2">
      <t>ノマ</t>
    </rPh>
    <rPh sb="3" eb="4">
      <t>カツ</t>
    </rPh>
    <rPh sb="4" eb="5">
      <t>ヤ</t>
    </rPh>
    <phoneticPr fontId="3"/>
  </si>
  <si>
    <t>00444</t>
  </si>
  <si>
    <t>二宮　淳</t>
    <rPh sb="0" eb="2">
      <t>ニノミヤ</t>
    </rPh>
    <rPh sb="3" eb="4">
      <t>ジュン</t>
    </rPh>
    <phoneticPr fontId="3"/>
  </si>
  <si>
    <t>00555</t>
  </si>
  <si>
    <t>浅野　彰子</t>
  </si>
  <si>
    <t>00017</t>
  </si>
  <si>
    <t>稗田　清人</t>
    <rPh sb="0" eb="2">
      <t>ヒエダ</t>
    </rPh>
    <rPh sb="3" eb="5">
      <t>キヨト</t>
    </rPh>
    <phoneticPr fontId="3"/>
  </si>
  <si>
    <t>00577</t>
  </si>
  <si>
    <t>吉田　芳美</t>
  </si>
  <si>
    <t>00028</t>
  </si>
  <si>
    <t>柿本　公惠</t>
    <rPh sb="0" eb="2">
      <t>カキモト</t>
    </rPh>
    <rPh sb="3" eb="5">
      <t>キミエ</t>
    </rPh>
    <phoneticPr fontId="3"/>
  </si>
  <si>
    <t>00581</t>
  </si>
  <si>
    <t>姫野　俊道</t>
  </si>
  <si>
    <t>00034</t>
  </si>
  <si>
    <t>國友　俊康</t>
    <rPh sb="0" eb="2">
      <t>クニトモ</t>
    </rPh>
    <rPh sb="3" eb="5">
      <t>トシヤス</t>
    </rPh>
    <phoneticPr fontId="3"/>
  </si>
  <si>
    <t>00594</t>
  </si>
  <si>
    <t>渡辺　次男</t>
  </si>
  <si>
    <t>00036</t>
  </si>
  <si>
    <t>平川　晃</t>
    <rPh sb="0" eb="2">
      <t>ヒラカワ</t>
    </rPh>
    <rPh sb="3" eb="4">
      <t>アキラ</t>
    </rPh>
    <phoneticPr fontId="3"/>
  </si>
  <si>
    <t>00600</t>
  </si>
  <si>
    <t>立花　有希子</t>
    <rPh sb="0" eb="2">
      <t>タチバナ</t>
    </rPh>
    <phoneticPr fontId="3"/>
  </si>
  <si>
    <t>00037</t>
  </si>
  <si>
    <t>田中　広行</t>
    <rPh sb="0" eb="2">
      <t>タナカ</t>
    </rPh>
    <rPh sb="3" eb="5">
      <t>ヒロユキ</t>
    </rPh>
    <phoneticPr fontId="3"/>
  </si>
  <si>
    <t>00617</t>
  </si>
  <si>
    <t>小西　弘幸</t>
  </si>
  <si>
    <t>00083</t>
  </si>
  <si>
    <t>吉野　明彦</t>
    <rPh sb="0" eb="2">
      <t>ヨシノ</t>
    </rPh>
    <rPh sb="3" eb="5">
      <t>アキヒコ</t>
    </rPh>
    <phoneticPr fontId="3"/>
  </si>
  <si>
    <t>00631</t>
  </si>
  <si>
    <t>高山　千代子</t>
  </si>
  <si>
    <t>00164</t>
  </si>
  <si>
    <t>的野　洋祐</t>
    <rPh sb="0" eb="2">
      <t>マトノ</t>
    </rPh>
    <rPh sb="3" eb="5">
      <t>ヨウスケ</t>
    </rPh>
    <phoneticPr fontId="3"/>
  </si>
  <si>
    <t>00636</t>
  </si>
  <si>
    <t>後藤　修二</t>
  </si>
  <si>
    <t>00165</t>
  </si>
  <si>
    <t>吉野　龍子</t>
    <rPh sb="0" eb="2">
      <t>ヨシノ</t>
    </rPh>
    <rPh sb="3" eb="5">
      <t>リュウコ</t>
    </rPh>
    <phoneticPr fontId="3"/>
  </si>
  <si>
    <t>00644</t>
  </si>
  <si>
    <t>原田　秋生</t>
  </si>
  <si>
    <t>00267</t>
  </si>
  <si>
    <t>真嶋　雅弘</t>
    <rPh sb="0" eb="2">
      <t>マシマ</t>
    </rPh>
    <rPh sb="3" eb="5">
      <t>マサヒロ</t>
    </rPh>
    <phoneticPr fontId="3"/>
  </si>
  <si>
    <t>00768</t>
  </si>
  <si>
    <t>上木　俊寛</t>
  </si>
  <si>
    <t>00294</t>
  </si>
  <si>
    <t>篠原　武</t>
    <rPh sb="0" eb="2">
      <t>シノハラ</t>
    </rPh>
    <rPh sb="3" eb="4">
      <t>タケシ</t>
    </rPh>
    <phoneticPr fontId="3"/>
  </si>
  <si>
    <t>00775</t>
  </si>
  <si>
    <t>片山　智晴</t>
    <rPh sb="0" eb="2">
      <t>カタヤマ</t>
    </rPh>
    <rPh sb="3" eb="5">
      <t>トモハル</t>
    </rPh>
    <phoneticPr fontId="3"/>
  </si>
  <si>
    <t>00443</t>
  </si>
  <si>
    <t>木村　美枝子</t>
    <rPh sb="0" eb="2">
      <t>キムラ</t>
    </rPh>
    <rPh sb="3" eb="6">
      <t>ミエコ</t>
    </rPh>
    <phoneticPr fontId="3"/>
  </si>
  <si>
    <t>00783</t>
  </si>
  <si>
    <t>荒金　千真</t>
    <rPh sb="0" eb="2">
      <t>アラカネ</t>
    </rPh>
    <rPh sb="3" eb="5">
      <t>カズマ</t>
    </rPh>
    <phoneticPr fontId="3"/>
  </si>
  <si>
    <t>00450</t>
  </si>
  <si>
    <t>伊達　俊幸</t>
    <rPh sb="0" eb="2">
      <t>ダテ</t>
    </rPh>
    <rPh sb="3" eb="5">
      <t>トシユキ</t>
    </rPh>
    <phoneticPr fontId="3"/>
  </si>
  <si>
    <t>00784</t>
  </si>
  <si>
    <t>飯倉　政夫</t>
    <rPh sb="0" eb="2">
      <t>イイクラ</t>
    </rPh>
    <rPh sb="3" eb="5">
      <t>マサオ</t>
    </rPh>
    <phoneticPr fontId="3"/>
  </si>
  <si>
    <t>00452</t>
  </si>
  <si>
    <t>伊達　裕子</t>
    <rPh sb="0" eb="2">
      <t>ダテ</t>
    </rPh>
    <rPh sb="3" eb="5">
      <t>ユウコ</t>
    </rPh>
    <phoneticPr fontId="3"/>
  </si>
  <si>
    <t>00786</t>
  </si>
  <si>
    <t>木村正子</t>
  </si>
  <si>
    <t>馬場　豊</t>
    <rPh sb="0" eb="2">
      <t>ババ</t>
    </rPh>
    <rPh sb="3" eb="4">
      <t>ユタカ</t>
    </rPh>
    <phoneticPr fontId="3"/>
  </si>
  <si>
    <t>00971</t>
  </si>
  <si>
    <t>河野智憲</t>
  </si>
  <si>
    <t>00029</t>
  </si>
  <si>
    <t>大賀　保文</t>
    <rPh sb="0" eb="2">
      <t>オオガ</t>
    </rPh>
    <rPh sb="3" eb="5">
      <t>ヤスフミ</t>
    </rPh>
    <phoneticPr fontId="3"/>
  </si>
  <si>
    <t>01000</t>
  </si>
  <si>
    <t>緒方　正</t>
  </si>
  <si>
    <t>00067</t>
  </si>
  <si>
    <t>石本　キミ子</t>
    <phoneticPr fontId="3"/>
  </si>
  <si>
    <t>01018</t>
  </si>
  <si>
    <t>伊藤芳浩</t>
  </si>
  <si>
    <t>00278</t>
  </si>
  <si>
    <t>米田　久美</t>
    <rPh sb="0" eb="2">
      <t>ヨネダ</t>
    </rPh>
    <rPh sb="3" eb="5">
      <t>クミ</t>
    </rPh>
    <phoneticPr fontId="3"/>
  </si>
  <si>
    <t>01030</t>
  </si>
  <si>
    <t>菅　貞一</t>
  </si>
  <si>
    <t>00295</t>
  </si>
  <si>
    <t>松隈　浩</t>
    <rPh sb="0" eb="2">
      <t>マツクマ</t>
    </rPh>
    <rPh sb="3" eb="4">
      <t>ヒロシ</t>
    </rPh>
    <phoneticPr fontId="3"/>
  </si>
  <si>
    <t>01037</t>
  </si>
  <si>
    <t>徳永一秀</t>
  </si>
  <si>
    <t>00376</t>
  </si>
  <si>
    <t>岸川　正次</t>
    <rPh sb="0" eb="2">
      <t>キシカワ</t>
    </rPh>
    <rPh sb="3" eb="5">
      <t>マサツグ</t>
    </rPh>
    <phoneticPr fontId="3"/>
  </si>
  <si>
    <t>01042</t>
  </si>
  <si>
    <t>玉木正明</t>
  </si>
  <si>
    <t>00420</t>
  </si>
  <si>
    <t>中村　准子</t>
    <rPh sb="0" eb="2">
      <t>ナカムラ</t>
    </rPh>
    <rPh sb="3" eb="5">
      <t>ジュンコ</t>
    </rPh>
    <phoneticPr fontId="3"/>
  </si>
  <si>
    <t>01057</t>
  </si>
  <si>
    <t>津野裕一</t>
    <rPh sb="0" eb="2">
      <t>ツノ</t>
    </rPh>
    <rPh sb="2" eb="4">
      <t>ユウイチ</t>
    </rPh>
    <phoneticPr fontId="3"/>
  </si>
  <si>
    <t>00462</t>
  </si>
  <si>
    <t>古家　かをり</t>
    <rPh sb="0" eb="2">
      <t>コガ</t>
    </rPh>
    <phoneticPr fontId="3"/>
  </si>
  <si>
    <t>01075</t>
  </si>
  <si>
    <t>朝倉宏和</t>
    <rPh sb="0" eb="2">
      <t>アサクラ</t>
    </rPh>
    <rPh sb="2" eb="4">
      <t>ヒロカズ</t>
    </rPh>
    <phoneticPr fontId="3"/>
  </si>
  <si>
    <t>00463</t>
  </si>
  <si>
    <t>谷口　久美子</t>
    <rPh sb="0" eb="2">
      <t>タニグチ</t>
    </rPh>
    <rPh sb="3" eb="6">
      <t>クミコ</t>
    </rPh>
    <phoneticPr fontId="3"/>
  </si>
  <si>
    <t>01092</t>
  </si>
  <si>
    <t>羽田野　一美</t>
    <rPh sb="0" eb="3">
      <t>ハタノ</t>
    </rPh>
    <rPh sb="4" eb="5">
      <t>ハジメ</t>
    </rPh>
    <rPh sb="5" eb="6">
      <t>ビ</t>
    </rPh>
    <phoneticPr fontId="3"/>
  </si>
  <si>
    <t>00060</t>
  </si>
  <si>
    <t>佐藤　真由美</t>
    <rPh sb="0" eb="2">
      <t>サトウ</t>
    </rPh>
    <rPh sb="3" eb="6">
      <t>マユミ</t>
    </rPh>
    <phoneticPr fontId="3"/>
  </si>
  <si>
    <t>01161</t>
  </si>
  <si>
    <t>岩永　　忠敬</t>
    <rPh sb="0" eb="2">
      <t>イワナガ</t>
    </rPh>
    <rPh sb="4" eb="6">
      <t>タダヨシ</t>
    </rPh>
    <phoneticPr fontId="3"/>
  </si>
  <si>
    <t>00072</t>
  </si>
  <si>
    <t>宮﨑　将司</t>
    <rPh sb="0" eb="2">
      <t>ミヤザキ</t>
    </rPh>
    <rPh sb="3" eb="5">
      <t>ショウジ</t>
    </rPh>
    <phoneticPr fontId="3"/>
  </si>
  <si>
    <t>01213</t>
  </si>
  <si>
    <t>丸山野　康弘</t>
    <rPh sb="0" eb="3">
      <t>マルヤマノ</t>
    </rPh>
    <rPh sb="4" eb="5">
      <t>コウ</t>
    </rPh>
    <rPh sb="5" eb="6">
      <t>ヒロ</t>
    </rPh>
    <phoneticPr fontId="3"/>
  </si>
  <si>
    <t>00074</t>
  </si>
  <si>
    <t>和田　和利</t>
    <rPh sb="0" eb="2">
      <t>ワダ</t>
    </rPh>
    <rPh sb="3" eb="5">
      <t>カズトシ</t>
    </rPh>
    <phoneticPr fontId="3"/>
  </si>
  <si>
    <t>01232</t>
  </si>
  <si>
    <t>松谷　　泉磨</t>
    <rPh sb="0" eb="2">
      <t>マツタニ</t>
    </rPh>
    <rPh sb="4" eb="5">
      <t>イズミ</t>
    </rPh>
    <rPh sb="5" eb="6">
      <t>マ</t>
    </rPh>
    <phoneticPr fontId="3"/>
  </si>
  <si>
    <t>00077</t>
  </si>
  <si>
    <t>佐田　富美代</t>
    <rPh sb="0" eb="2">
      <t>サダ</t>
    </rPh>
    <rPh sb="3" eb="6">
      <t>フミヨ</t>
    </rPh>
    <phoneticPr fontId="3"/>
  </si>
  <si>
    <t>01237</t>
  </si>
  <si>
    <t>柴田　房子</t>
    <rPh sb="0" eb="2">
      <t>シバタ</t>
    </rPh>
    <rPh sb="3" eb="5">
      <t>フサコ</t>
    </rPh>
    <phoneticPr fontId="3"/>
  </si>
  <si>
    <t>00078</t>
  </si>
  <si>
    <t>寺脇　大和</t>
    <rPh sb="0" eb="2">
      <t>テラワキ</t>
    </rPh>
    <rPh sb="3" eb="5">
      <t>ヤマト</t>
    </rPh>
    <phoneticPr fontId="3"/>
  </si>
  <si>
    <t>01238</t>
  </si>
  <si>
    <t>大野　浩子</t>
    <rPh sb="0" eb="2">
      <t>オオノ</t>
    </rPh>
    <rPh sb="3" eb="5">
      <t>ヒロコ</t>
    </rPh>
    <phoneticPr fontId="3"/>
  </si>
  <si>
    <t>00312</t>
  </si>
  <si>
    <t>乙部　亮一</t>
    <rPh sb="0" eb="2">
      <t>オトベ</t>
    </rPh>
    <rPh sb="3" eb="5">
      <t>リョウイチ</t>
    </rPh>
    <phoneticPr fontId="3"/>
  </si>
  <si>
    <t>01253</t>
  </si>
  <si>
    <t>大鶴　浩二</t>
    <rPh sb="0" eb="2">
      <t>オオツル</t>
    </rPh>
    <rPh sb="3" eb="5">
      <t>コウジ</t>
    </rPh>
    <phoneticPr fontId="3"/>
  </si>
  <si>
    <t>00330</t>
  </si>
  <si>
    <t>本村　正俊</t>
    <rPh sb="0" eb="2">
      <t>ホンムラ</t>
    </rPh>
    <rPh sb="3" eb="5">
      <t>マサトシ</t>
    </rPh>
    <phoneticPr fontId="3"/>
  </si>
  <si>
    <t>01278</t>
  </si>
  <si>
    <t>鬼塚　浩二</t>
    <rPh sb="0" eb="2">
      <t>オニズカ</t>
    </rPh>
    <rPh sb="3" eb="5">
      <t>コウジ</t>
    </rPh>
    <phoneticPr fontId="3"/>
  </si>
  <si>
    <t>00386</t>
  </si>
  <si>
    <t>宮本　信吾</t>
    <rPh sb="0" eb="2">
      <t>ミヤモト</t>
    </rPh>
    <rPh sb="3" eb="5">
      <t>シンゴ</t>
    </rPh>
    <phoneticPr fontId="3"/>
  </si>
  <si>
    <t>01287</t>
  </si>
  <si>
    <t>朝倉　康晴</t>
    <rPh sb="0" eb="2">
      <t>アサクラ</t>
    </rPh>
    <rPh sb="3" eb="5">
      <t>ヤスハル</t>
    </rPh>
    <phoneticPr fontId="3"/>
  </si>
  <si>
    <t>00416</t>
  </si>
  <si>
    <t>福田　雅仁</t>
    <rPh sb="0" eb="2">
      <t>フクダ</t>
    </rPh>
    <rPh sb="3" eb="5">
      <t>マサヒト</t>
    </rPh>
    <phoneticPr fontId="3"/>
  </si>
  <si>
    <t>01307</t>
  </si>
  <si>
    <t>市村　欣也</t>
    <rPh sb="0" eb="2">
      <t>イチムラ</t>
    </rPh>
    <rPh sb="3" eb="5">
      <t>キンヤ</t>
    </rPh>
    <phoneticPr fontId="3"/>
  </si>
  <si>
    <t>00097</t>
  </si>
  <si>
    <t>松本　秀史</t>
    <rPh sb="0" eb="2">
      <t>マツモト</t>
    </rPh>
    <rPh sb="3" eb="5">
      <t>ヒデフミ</t>
    </rPh>
    <phoneticPr fontId="3"/>
  </si>
  <si>
    <t>01327</t>
  </si>
  <si>
    <t>渡邉　幸彦</t>
    <rPh sb="0" eb="2">
      <t>ワタナベ</t>
    </rPh>
    <rPh sb="3" eb="5">
      <t>ユキヒコ</t>
    </rPh>
    <phoneticPr fontId="3"/>
  </si>
  <si>
    <t>00182</t>
  </si>
  <si>
    <t>仲藤　要介</t>
    <rPh sb="0" eb="2">
      <t>ナカトウ</t>
    </rPh>
    <rPh sb="3" eb="4">
      <t>カナメ</t>
    </rPh>
    <rPh sb="4" eb="5">
      <t>カイ</t>
    </rPh>
    <phoneticPr fontId="3"/>
  </si>
  <si>
    <t>01328</t>
  </si>
  <si>
    <t>田中　直</t>
    <rPh sb="0" eb="2">
      <t>タナカ</t>
    </rPh>
    <rPh sb="3" eb="4">
      <t>チョク</t>
    </rPh>
    <phoneticPr fontId="3"/>
  </si>
  <si>
    <t>00181</t>
  </si>
  <si>
    <t>荒牧　司</t>
    <rPh sb="0" eb="2">
      <t>アラマキ</t>
    </rPh>
    <rPh sb="3" eb="4">
      <t>ツカサ</t>
    </rPh>
    <phoneticPr fontId="3"/>
  </si>
  <si>
    <t>01341</t>
  </si>
  <si>
    <t>菅　和昭</t>
    <rPh sb="0" eb="1">
      <t>スガ</t>
    </rPh>
    <rPh sb="2" eb="4">
      <t>カズアキ</t>
    </rPh>
    <phoneticPr fontId="3"/>
  </si>
  <si>
    <t>00432</t>
  </si>
  <si>
    <t>松隈　朋子</t>
    <rPh sb="0" eb="2">
      <t>マツクマ</t>
    </rPh>
    <rPh sb="3" eb="5">
      <t>トモコ</t>
    </rPh>
    <phoneticPr fontId="3"/>
  </si>
  <si>
    <t>01345</t>
  </si>
  <si>
    <t>近藤　誠之</t>
    <rPh sb="0" eb="2">
      <t>コンドウ</t>
    </rPh>
    <rPh sb="3" eb="5">
      <t>マサユキ</t>
    </rPh>
    <phoneticPr fontId="3"/>
  </si>
  <si>
    <t>00155</t>
  </si>
  <si>
    <t>田中　健二</t>
    <rPh sb="0" eb="2">
      <t>タナカ</t>
    </rPh>
    <rPh sb="3" eb="5">
      <t>ケンジ</t>
    </rPh>
    <phoneticPr fontId="3"/>
  </si>
  <si>
    <t>01352</t>
  </si>
  <si>
    <t>安藤　英司</t>
    <rPh sb="0" eb="2">
      <t>アンドウ</t>
    </rPh>
    <rPh sb="3" eb="5">
      <t>エイジ</t>
    </rPh>
    <phoneticPr fontId="3"/>
  </si>
  <si>
    <t>00274</t>
  </si>
  <si>
    <t>清水　丈夫</t>
    <rPh sb="0" eb="2">
      <t>シミズ</t>
    </rPh>
    <rPh sb="3" eb="5">
      <t>タケオ</t>
    </rPh>
    <phoneticPr fontId="3"/>
  </si>
  <si>
    <t>01359</t>
  </si>
  <si>
    <t>石川　龍生</t>
    <rPh sb="0" eb="2">
      <t>イシカワ</t>
    </rPh>
    <rPh sb="3" eb="5">
      <t>リュウセイ</t>
    </rPh>
    <phoneticPr fontId="3"/>
  </si>
  <si>
    <t>梶原　教子</t>
    <rPh sb="0" eb="2">
      <t>カジワラ</t>
    </rPh>
    <rPh sb="3" eb="5">
      <t>キョウコ</t>
    </rPh>
    <phoneticPr fontId="3"/>
  </si>
  <si>
    <t>01369</t>
  </si>
  <si>
    <t>大秋　郁子</t>
    <rPh sb="0" eb="2">
      <t>オオアキ</t>
    </rPh>
    <rPh sb="3" eb="5">
      <t>イクコ</t>
    </rPh>
    <phoneticPr fontId="3"/>
  </si>
  <si>
    <t>00115</t>
  </si>
  <si>
    <t>小鶴　景子</t>
    <rPh sb="0" eb="2">
      <t>コズル</t>
    </rPh>
    <rPh sb="3" eb="5">
      <t>ケイコ</t>
    </rPh>
    <phoneticPr fontId="3"/>
  </si>
  <si>
    <t>01373</t>
  </si>
  <si>
    <t>大秋　俊典</t>
    <rPh sb="0" eb="2">
      <t>オオアキ</t>
    </rPh>
    <rPh sb="3" eb="5">
      <t>トシノリ</t>
    </rPh>
    <phoneticPr fontId="3"/>
  </si>
  <si>
    <t>00114</t>
  </si>
  <si>
    <t>塩津　美保子</t>
    <rPh sb="0" eb="2">
      <t>シオズ</t>
    </rPh>
    <rPh sb="3" eb="6">
      <t>ミホコ</t>
    </rPh>
    <phoneticPr fontId="3"/>
  </si>
  <si>
    <t>01391</t>
  </si>
  <si>
    <t>大貫　璋泰</t>
    <rPh sb="0" eb="2">
      <t>オオヌキ</t>
    </rPh>
    <rPh sb="3" eb="4">
      <t>ショウ</t>
    </rPh>
    <rPh sb="4" eb="5">
      <t>ヤス</t>
    </rPh>
    <phoneticPr fontId="3"/>
  </si>
  <si>
    <t>00116</t>
  </si>
  <si>
    <t>篠原　和宏</t>
    <rPh sb="0" eb="2">
      <t>シノハラ</t>
    </rPh>
    <rPh sb="3" eb="5">
      <t>カズヒロ</t>
    </rPh>
    <phoneticPr fontId="3"/>
  </si>
  <si>
    <t>01398</t>
  </si>
  <si>
    <t>岡田　光芳</t>
    <rPh sb="0" eb="2">
      <t>オカダ</t>
    </rPh>
    <rPh sb="3" eb="5">
      <t>ミツヨシ</t>
    </rPh>
    <phoneticPr fontId="3"/>
  </si>
  <si>
    <t>00439</t>
  </si>
  <si>
    <t>円城寺　真由美</t>
    <rPh sb="0" eb="3">
      <t>エンジョウジ</t>
    </rPh>
    <rPh sb="4" eb="7">
      <t>マユミ</t>
    </rPh>
    <phoneticPr fontId="3"/>
  </si>
  <si>
    <t>01444</t>
  </si>
  <si>
    <t>殿畑　徳彦</t>
    <rPh sb="0" eb="2">
      <t>トノハタ</t>
    </rPh>
    <rPh sb="3" eb="5">
      <t>ノリヒコ</t>
    </rPh>
    <phoneticPr fontId="3"/>
  </si>
  <si>
    <t>00397</t>
  </si>
  <si>
    <t>木塚　克久</t>
    <rPh sb="0" eb="2">
      <t>キツカ</t>
    </rPh>
    <rPh sb="3" eb="5">
      <t>カツヒサ</t>
    </rPh>
    <phoneticPr fontId="3"/>
  </si>
  <si>
    <t>01446</t>
  </si>
  <si>
    <t>平岩　章</t>
    <rPh sb="0" eb="2">
      <t>ヒライワ</t>
    </rPh>
    <rPh sb="3" eb="4">
      <t>アキラ</t>
    </rPh>
    <phoneticPr fontId="3"/>
  </si>
  <si>
    <t>00361</t>
  </si>
  <si>
    <t>堀　隆一郎</t>
    <rPh sb="0" eb="1">
      <t>ホリ</t>
    </rPh>
    <rPh sb="2" eb="5">
      <t>リュウイチロウ</t>
    </rPh>
    <phoneticPr fontId="3"/>
  </si>
  <si>
    <t>01447</t>
  </si>
  <si>
    <t>松本　義文</t>
    <rPh sb="0" eb="2">
      <t>マツモト</t>
    </rPh>
    <rPh sb="3" eb="5">
      <t>ヨシフミ</t>
    </rPh>
    <phoneticPr fontId="3"/>
  </si>
  <si>
    <t>00125</t>
  </si>
  <si>
    <t>嶋田　信夫</t>
    <rPh sb="0" eb="2">
      <t>シマダ</t>
    </rPh>
    <rPh sb="3" eb="5">
      <t>ノブオ</t>
    </rPh>
    <phoneticPr fontId="3"/>
  </si>
  <si>
    <t>01479</t>
  </si>
  <si>
    <t>三村　英樹</t>
    <rPh sb="0" eb="2">
      <t>ミムラ</t>
    </rPh>
    <rPh sb="3" eb="5">
      <t>ヒデキ</t>
    </rPh>
    <phoneticPr fontId="3"/>
  </si>
  <si>
    <t>00128</t>
  </si>
  <si>
    <t>福澤　勉</t>
    <rPh sb="0" eb="2">
      <t>フクザワ</t>
    </rPh>
    <rPh sb="3" eb="4">
      <t>ツトム</t>
    </rPh>
    <phoneticPr fontId="3"/>
  </si>
  <si>
    <t>01485</t>
  </si>
  <si>
    <t>殿畑　乃亜</t>
    <rPh sb="3" eb="5">
      <t>ノア</t>
    </rPh>
    <phoneticPr fontId="3"/>
  </si>
  <si>
    <t>00456</t>
  </si>
  <si>
    <t>水流　そのみ</t>
    <rPh sb="0" eb="2">
      <t>ツル</t>
    </rPh>
    <phoneticPr fontId="3"/>
  </si>
  <si>
    <t>01489</t>
  </si>
  <si>
    <t>辻村　孝彰</t>
    <rPh sb="0" eb="2">
      <t>ツジムラ</t>
    </rPh>
    <rPh sb="3" eb="4">
      <t>タカシ</t>
    </rPh>
    <rPh sb="4" eb="5">
      <t>アキラ</t>
    </rPh>
    <phoneticPr fontId="3"/>
  </si>
  <si>
    <t>00459</t>
  </si>
  <si>
    <t>田村　満</t>
    <rPh sb="0" eb="2">
      <t>タムラ</t>
    </rPh>
    <rPh sb="3" eb="4">
      <t>ミツル</t>
    </rPh>
    <phoneticPr fontId="3"/>
  </si>
  <si>
    <t>01493</t>
  </si>
  <si>
    <t>大秋　稜</t>
    <rPh sb="0" eb="2">
      <t>オオアキ</t>
    </rPh>
    <rPh sb="3" eb="4">
      <t>リョウ</t>
    </rPh>
    <phoneticPr fontId="3"/>
  </si>
  <si>
    <t>高宮　千秋</t>
    <rPh sb="0" eb="2">
      <t>タカミヤ</t>
    </rPh>
    <rPh sb="3" eb="5">
      <t>チアキ</t>
    </rPh>
    <phoneticPr fontId="3"/>
  </si>
  <si>
    <t>01498</t>
  </si>
  <si>
    <t>溝口　卓也</t>
    <rPh sb="0" eb="2">
      <t>ミゾグチ</t>
    </rPh>
    <rPh sb="3" eb="5">
      <t>タクヤ</t>
    </rPh>
    <phoneticPr fontId="3"/>
  </si>
  <si>
    <t>00464</t>
  </si>
  <si>
    <t>馬場　恒克</t>
    <rPh sb="0" eb="2">
      <t>ババ</t>
    </rPh>
    <rPh sb="3" eb="5">
      <t>ツネカツ</t>
    </rPh>
    <phoneticPr fontId="3"/>
  </si>
  <si>
    <t>01499</t>
  </si>
  <si>
    <t>小野　路美</t>
    <rPh sb="0" eb="2">
      <t>オノ</t>
    </rPh>
    <rPh sb="3" eb="4">
      <t>ミチ</t>
    </rPh>
    <rPh sb="4" eb="5">
      <t>ビ</t>
    </rPh>
    <phoneticPr fontId="3"/>
  </si>
  <si>
    <t>00465</t>
  </si>
  <si>
    <t>宮﨑　倫子</t>
    <rPh sb="0" eb="2">
      <t>ミヤザキ</t>
    </rPh>
    <rPh sb="3" eb="5">
      <t>ミチコ</t>
    </rPh>
    <phoneticPr fontId="3"/>
  </si>
  <si>
    <t>01521</t>
  </si>
  <si>
    <t>佐藤　幸</t>
    <rPh sb="0" eb="2">
      <t>サトウ</t>
    </rPh>
    <rPh sb="3" eb="4">
      <t>コウ</t>
    </rPh>
    <phoneticPr fontId="3"/>
  </si>
  <si>
    <t>00308</t>
  </si>
  <si>
    <t>植木　功</t>
    <rPh sb="0" eb="2">
      <t>ウエキ</t>
    </rPh>
    <rPh sb="3" eb="4">
      <t>イサオ</t>
    </rPh>
    <phoneticPr fontId="3"/>
  </si>
  <si>
    <t>01522</t>
  </si>
  <si>
    <t>宮崎　寿徳</t>
    <rPh sb="0" eb="2">
      <t>ミヤザキ</t>
    </rPh>
    <rPh sb="3" eb="4">
      <t>ジュ</t>
    </rPh>
    <rPh sb="4" eb="5">
      <t>トク</t>
    </rPh>
    <phoneticPr fontId="3"/>
  </si>
  <si>
    <t>00167</t>
  </si>
  <si>
    <t>四宮　和裕</t>
    <rPh sb="0" eb="2">
      <t>シノミヤ</t>
    </rPh>
    <rPh sb="3" eb="5">
      <t>カズヒロ</t>
    </rPh>
    <phoneticPr fontId="3"/>
  </si>
  <si>
    <t>40-C</t>
  </si>
  <si>
    <t>00001</t>
  </si>
  <si>
    <t>川井　正男</t>
    <rPh sb="0" eb="2">
      <t>カワイ</t>
    </rPh>
    <rPh sb="3" eb="5">
      <t>マサオ</t>
    </rPh>
    <phoneticPr fontId="3"/>
  </si>
  <si>
    <t>00169</t>
  </si>
  <si>
    <t>三原　聡</t>
    <rPh sb="0" eb="2">
      <t>ミハラ</t>
    </rPh>
    <rPh sb="3" eb="4">
      <t>アキラ</t>
    </rPh>
    <phoneticPr fontId="3"/>
  </si>
  <si>
    <t>00193</t>
  </si>
  <si>
    <t>古田　雅弘</t>
    <rPh sb="0" eb="2">
      <t>フルタ</t>
    </rPh>
    <rPh sb="3" eb="5">
      <t>マサヒロ</t>
    </rPh>
    <phoneticPr fontId="3"/>
  </si>
  <si>
    <t>00356</t>
  </si>
  <si>
    <t>吉村　勝寿</t>
    <rPh sb="0" eb="2">
      <t>ヨシムラ</t>
    </rPh>
    <rPh sb="3" eb="5">
      <t>カツトシ</t>
    </rPh>
    <phoneticPr fontId="3"/>
  </si>
  <si>
    <t>41-A</t>
  </si>
  <si>
    <t>川島　鈴子</t>
    <rPh sb="0" eb="2">
      <t>カワシマ</t>
    </rPh>
    <rPh sb="3" eb="5">
      <t>スズコ</t>
    </rPh>
    <phoneticPr fontId="3"/>
  </si>
  <si>
    <t>00427</t>
  </si>
  <si>
    <t>北古賀　孝夫</t>
    <rPh sb="0" eb="3">
      <t>キタコガ</t>
    </rPh>
    <rPh sb="4" eb="6">
      <t>タカオ</t>
    </rPh>
    <phoneticPr fontId="3"/>
  </si>
  <si>
    <t>00005</t>
  </si>
  <si>
    <t>中村　茂徳</t>
    <rPh sb="0" eb="2">
      <t>ナカムラ</t>
    </rPh>
    <rPh sb="3" eb="5">
      <t>シゲノリ</t>
    </rPh>
    <phoneticPr fontId="3"/>
  </si>
  <si>
    <t>00428</t>
  </si>
  <si>
    <t>小野　昭恵</t>
    <rPh sb="0" eb="2">
      <t>オノ</t>
    </rPh>
    <rPh sb="3" eb="5">
      <t>アキエ</t>
    </rPh>
    <phoneticPr fontId="3"/>
  </si>
  <si>
    <t>00009</t>
  </si>
  <si>
    <t>中野　晴夫</t>
    <rPh sb="0" eb="2">
      <t>ナカノ</t>
    </rPh>
    <rPh sb="3" eb="5">
      <t>ハルオ</t>
    </rPh>
    <phoneticPr fontId="3"/>
  </si>
  <si>
    <t>00251</t>
  </si>
  <si>
    <t>井上　みとえ</t>
    <rPh sb="0" eb="2">
      <t>イノウエ</t>
    </rPh>
    <phoneticPr fontId="3"/>
  </si>
  <si>
    <t>00082</t>
  </si>
  <si>
    <t>首藤　陸斗</t>
    <rPh sb="0" eb="2">
      <t>シュトウ</t>
    </rPh>
    <rPh sb="3" eb="5">
      <t>リクト</t>
    </rPh>
    <phoneticPr fontId="3"/>
  </si>
  <si>
    <t>00470</t>
  </si>
  <si>
    <t>新居　輝喜</t>
    <rPh sb="0" eb="2">
      <t>アライ</t>
    </rPh>
    <rPh sb="3" eb="5">
      <t>テルヨシ</t>
    </rPh>
    <phoneticPr fontId="3"/>
  </si>
  <si>
    <t>00135</t>
  </si>
  <si>
    <t>脇　紀昭</t>
    <rPh sb="0" eb="1">
      <t>ワキ</t>
    </rPh>
    <rPh sb="2" eb="4">
      <t>ノリアキ</t>
    </rPh>
    <phoneticPr fontId="3"/>
  </si>
  <si>
    <t>00247</t>
  </si>
  <si>
    <t>宮﨑　由紀子</t>
    <rPh sb="0" eb="2">
      <t>ミヤザキ</t>
    </rPh>
    <rPh sb="3" eb="6">
      <t>ユキコ</t>
    </rPh>
    <phoneticPr fontId="3"/>
  </si>
  <si>
    <t>村井　志貴夫</t>
    <rPh sb="0" eb="2">
      <t>ムライ</t>
    </rPh>
    <rPh sb="3" eb="4">
      <t>ココロザシ</t>
    </rPh>
    <rPh sb="4" eb="6">
      <t>タカオ</t>
    </rPh>
    <phoneticPr fontId="3"/>
  </si>
  <si>
    <t>00094</t>
  </si>
  <si>
    <t>副島　瑞子</t>
    <rPh sb="0" eb="2">
      <t>ソエジマ</t>
    </rPh>
    <rPh sb="3" eb="4">
      <t>ズイ</t>
    </rPh>
    <rPh sb="4" eb="5">
      <t>コ</t>
    </rPh>
    <phoneticPr fontId="3"/>
  </si>
  <si>
    <t>渡邉　賢治</t>
    <rPh sb="0" eb="2">
      <t>ワタナベ</t>
    </rPh>
    <rPh sb="3" eb="5">
      <t>ケンジ</t>
    </rPh>
    <phoneticPr fontId="3"/>
  </si>
  <si>
    <t>00469</t>
  </si>
  <si>
    <t>枝吉　義徳</t>
    <rPh sb="0" eb="2">
      <t>エダヨシ</t>
    </rPh>
    <rPh sb="3" eb="5">
      <t>ヨシノリ</t>
    </rPh>
    <phoneticPr fontId="3"/>
  </si>
  <si>
    <t>秋山　達哉</t>
    <rPh sb="0" eb="2">
      <t>アキヤマ</t>
    </rPh>
    <rPh sb="3" eb="5">
      <t>タツヤ</t>
    </rPh>
    <phoneticPr fontId="3"/>
  </si>
  <si>
    <t>00467</t>
  </si>
  <si>
    <t>廣川　陽三</t>
    <rPh sb="0" eb="2">
      <t>ヒロカワ</t>
    </rPh>
    <rPh sb="3" eb="5">
      <t>ヨウゾウ</t>
    </rPh>
    <phoneticPr fontId="3"/>
  </si>
  <si>
    <t>41-C</t>
  </si>
  <si>
    <t>00008</t>
  </si>
  <si>
    <t>山内　孝幸</t>
  </si>
  <si>
    <t>00468</t>
  </si>
  <si>
    <t>中尾　睦夫</t>
    <rPh sb="0" eb="2">
      <t>ナカオ</t>
    </rPh>
    <rPh sb="3" eb="5">
      <t>ムツオ</t>
    </rPh>
    <phoneticPr fontId="3"/>
  </si>
  <si>
    <t>00010</t>
  </si>
  <si>
    <t>詫間　勉</t>
    <rPh sb="0" eb="2">
      <t>タクマ</t>
    </rPh>
    <rPh sb="3" eb="4">
      <t>ツトム</t>
    </rPh>
    <phoneticPr fontId="3"/>
  </si>
  <si>
    <t>00471</t>
  </si>
  <si>
    <t>原　浩二</t>
    <rPh sb="0" eb="1">
      <t>ハラ</t>
    </rPh>
    <rPh sb="2" eb="4">
      <t>コウジ</t>
    </rPh>
    <phoneticPr fontId="3"/>
  </si>
  <si>
    <t>42-A</t>
  </si>
  <si>
    <t>加藤　輝明</t>
    <rPh sb="0" eb="2">
      <t>カトウ</t>
    </rPh>
    <rPh sb="3" eb="5">
      <t>テルアキ</t>
    </rPh>
    <phoneticPr fontId="3"/>
  </si>
  <si>
    <t>00472</t>
  </si>
  <si>
    <t>菊川　曜子</t>
    <rPh sb="0" eb="2">
      <t>キクカワ</t>
    </rPh>
    <rPh sb="3" eb="5">
      <t>ヨウコ</t>
    </rPh>
    <phoneticPr fontId="3"/>
  </si>
  <si>
    <t>阿部　晋也</t>
    <rPh sb="0" eb="2">
      <t>アベ</t>
    </rPh>
    <rPh sb="3" eb="5">
      <t>シンヤ</t>
    </rPh>
    <phoneticPr fontId="3"/>
  </si>
  <si>
    <t>00113</t>
  </si>
  <si>
    <t>石田　晃弘</t>
    <rPh sb="0" eb="2">
      <t>イシダ</t>
    </rPh>
    <rPh sb="3" eb="4">
      <t>コウ</t>
    </rPh>
    <rPh sb="4" eb="5">
      <t>ヒロ</t>
    </rPh>
    <phoneticPr fontId="3"/>
  </si>
  <si>
    <t>00023</t>
  </si>
  <si>
    <t>阿南　睦美</t>
    <rPh sb="0" eb="2">
      <t>アナン</t>
    </rPh>
    <rPh sb="3" eb="5">
      <t>ムツミ</t>
    </rPh>
    <phoneticPr fontId="3"/>
  </si>
  <si>
    <t>00080</t>
  </si>
  <si>
    <t>川上　弘昭</t>
    <rPh sb="0" eb="2">
      <t>カワカミ</t>
    </rPh>
    <rPh sb="3" eb="5">
      <t>ヒロアキ</t>
    </rPh>
    <phoneticPr fontId="3"/>
  </si>
  <si>
    <t>00130</t>
  </si>
  <si>
    <t>高野　浩</t>
    <rPh sb="0" eb="2">
      <t>タカノ</t>
    </rPh>
    <rPh sb="3" eb="4">
      <t>ヒロシ</t>
    </rPh>
    <phoneticPr fontId="3"/>
  </si>
  <si>
    <t>00355</t>
  </si>
  <si>
    <t>高橋　徹</t>
    <phoneticPr fontId="3"/>
  </si>
  <si>
    <t>桜庭　良弘</t>
    <rPh sb="0" eb="2">
      <t>サクラバ</t>
    </rPh>
    <rPh sb="3" eb="5">
      <t>ヨシヒロ</t>
    </rPh>
    <phoneticPr fontId="3"/>
  </si>
  <si>
    <t>00460</t>
  </si>
  <si>
    <t>辻　貴司</t>
    <rPh sb="0" eb="1">
      <t>ツジ</t>
    </rPh>
    <rPh sb="2" eb="3">
      <t>タカ</t>
    </rPh>
    <rPh sb="3" eb="4">
      <t>シ</t>
    </rPh>
    <phoneticPr fontId="3"/>
  </si>
  <si>
    <t>中原　翔太</t>
    <rPh sb="0" eb="2">
      <t>ナカハラ</t>
    </rPh>
    <rPh sb="3" eb="5">
      <t>ショウタ</t>
    </rPh>
    <phoneticPr fontId="3"/>
  </si>
  <si>
    <t>00451</t>
  </si>
  <si>
    <t>徳永　美晴</t>
    <rPh sb="0" eb="2">
      <t>トクナガ</t>
    </rPh>
    <rPh sb="3" eb="5">
      <t>ミハル</t>
    </rPh>
    <phoneticPr fontId="3"/>
  </si>
  <si>
    <t>00201</t>
  </si>
  <si>
    <t>前田　祐輔</t>
    <rPh sb="0" eb="2">
      <t>マエダ</t>
    </rPh>
    <rPh sb="3" eb="5">
      <t>ユウスケ</t>
    </rPh>
    <phoneticPr fontId="3"/>
  </si>
  <si>
    <t>00435</t>
  </si>
  <si>
    <t>藤山　篤美</t>
    <phoneticPr fontId="3"/>
  </si>
  <si>
    <t>00202</t>
  </si>
  <si>
    <t>右田　靖幾</t>
  </si>
  <si>
    <t>44-B</t>
  </si>
  <si>
    <t>00248</t>
  </si>
  <si>
    <t>橋本　徳善</t>
    <rPh sb="0" eb="2">
      <t>ハシモト</t>
    </rPh>
    <rPh sb="3" eb="4">
      <t>トク</t>
    </rPh>
    <rPh sb="4" eb="5">
      <t>ゼン</t>
    </rPh>
    <phoneticPr fontId="3"/>
  </si>
  <si>
    <t>00272</t>
  </si>
  <si>
    <t>友松　和男</t>
    <rPh sb="0" eb="2">
      <t>トモマツ</t>
    </rPh>
    <rPh sb="3" eb="5">
      <t>カズオ</t>
    </rPh>
    <phoneticPr fontId="3"/>
  </si>
  <si>
    <t>00264</t>
  </si>
  <si>
    <t>本田　博次</t>
    <rPh sb="0" eb="2">
      <t>ホンダ</t>
    </rPh>
    <rPh sb="3" eb="4">
      <t>ハク</t>
    </rPh>
    <rPh sb="4" eb="5">
      <t>ジ</t>
    </rPh>
    <phoneticPr fontId="3"/>
  </si>
  <si>
    <t>00303</t>
  </si>
  <si>
    <t>田嶋　博美</t>
  </si>
  <si>
    <t>00277</t>
  </si>
  <si>
    <t>菊川　隆行</t>
    <rPh sb="0" eb="2">
      <t>キクカワ</t>
    </rPh>
    <rPh sb="3" eb="5">
      <t>タカユキ</t>
    </rPh>
    <phoneticPr fontId="3"/>
  </si>
  <si>
    <t>00492</t>
  </si>
  <si>
    <t>稙田　左姫子</t>
  </si>
  <si>
    <t>00279</t>
  </si>
  <si>
    <t>南里　一政</t>
    <rPh sb="0" eb="2">
      <t>ナンリ</t>
    </rPh>
    <rPh sb="3" eb="5">
      <t>イッセイ</t>
    </rPh>
    <phoneticPr fontId="3"/>
  </si>
  <si>
    <t>00501</t>
  </si>
  <si>
    <t>松井国明</t>
    <rPh sb="0" eb="2">
      <t>マツイ</t>
    </rPh>
    <rPh sb="2" eb="4">
      <t>クニアキ</t>
    </rPh>
    <phoneticPr fontId="3"/>
  </si>
  <si>
    <t>00287</t>
  </si>
  <si>
    <t>山口　一之</t>
    <rPh sb="0" eb="2">
      <t>ヤマグチ</t>
    </rPh>
    <rPh sb="3" eb="5">
      <t>カズユキ</t>
    </rPh>
    <phoneticPr fontId="3"/>
  </si>
  <si>
    <t>00522</t>
  </si>
  <si>
    <t>牧忠男</t>
    <rPh sb="0" eb="1">
      <t>マキ</t>
    </rPh>
    <rPh sb="1" eb="3">
      <t>タダオ</t>
    </rPh>
    <phoneticPr fontId="3"/>
  </si>
  <si>
    <t>00290</t>
  </si>
  <si>
    <t>山崎　千代美</t>
    <phoneticPr fontId="3"/>
  </si>
  <si>
    <t>00541</t>
  </si>
  <si>
    <t>河野　一郎</t>
    <rPh sb="0" eb="2">
      <t>カワノ</t>
    </rPh>
    <rPh sb="3" eb="5">
      <t>イチロウ</t>
    </rPh>
    <phoneticPr fontId="3"/>
  </si>
  <si>
    <t>小島　真樹</t>
    <rPh sb="0" eb="2">
      <t>コジマ</t>
    </rPh>
    <rPh sb="3" eb="5">
      <t>マキ</t>
    </rPh>
    <phoneticPr fontId="3"/>
  </si>
  <si>
    <t>00548</t>
  </si>
  <si>
    <t>井上　美幸</t>
    <rPh sb="0" eb="2">
      <t>イノウエ</t>
    </rPh>
    <rPh sb="3" eb="5">
      <t>ミユキ</t>
    </rPh>
    <phoneticPr fontId="3"/>
  </si>
  <si>
    <t>00282</t>
  </si>
  <si>
    <t>北浦　英治</t>
    <rPh sb="0" eb="2">
      <t>キタウラ</t>
    </rPh>
    <rPh sb="3" eb="5">
      <t>エイジ</t>
    </rPh>
    <phoneticPr fontId="3"/>
  </si>
  <si>
    <t>00551</t>
  </si>
  <si>
    <t>御手洗　信浩</t>
    <rPh sb="0" eb="3">
      <t>ミタライ</t>
    </rPh>
    <rPh sb="4" eb="5">
      <t>シン</t>
    </rPh>
    <rPh sb="5" eb="6">
      <t>ヒロ</t>
    </rPh>
    <phoneticPr fontId="3"/>
  </si>
  <si>
    <t>00275</t>
  </si>
  <si>
    <t>田口　潤</t>
    <rPh sb="0" eb="2">
      <t>タグチ</t>
    </rPh>
    <rPh sb="3" eb="4">
      <t>ジュン</t>
    </rPh>
    <phoneticPr fontId="3"/>
  </si>
  <si>
    <t>00568</t>
  </si>
  <si>
    <t>森永　芳彰</t>
  </si>
  <si>
    <t>00213</t>
  </si>
  <si>
    <t>山中　美智恵</t>
    <phoneticPr fontId="3"/>
  </si>
  <si>
    <t>小西　翔子</t>
    <rPh sb="0" eb="2">
      <t>コニシ</t>
    </rPh>
    <rPh sb="3" eb="5">
      <t>ショウコ</t>
    </rPh>
    <phoneticPr fontId="3"/>
  </si>
  <si>
    <t>00210</t>
  </si>
  <si>
    <t>堀　晃</t>
    <rPh sb="0" eb="1">
      <t>ホリ</t>
    </rPh>
    <rPh sb="2" eb="3">
      <t>ノボル</t>
    </rPh>
    <phoneticPr fontId="3"/>
  </si>
  <si>
    <t>00624</t>
  </si>
  <si>
    <t>鍜治谷　誼</t>
    <rPh sb="0" eb="2">
      <t>カジ</t>
    </rPh>
    <rPh sb="2" eb="3">
      <t>タニ</t>
    </rPh>
    <rPh sb="4" eb="5">
      <t>ヨシミ</t>
    </rPh>
    <phoneticPr fontId="3"/>
  </si>
  <si>
    <t>菅　寛子</t>
    <rPh sb="0" eb="1">
      <t>スガ</t>
    </rPh>
    <rPh sb="2" eb="4">
      <t>ヒロコ</t>
    </rPh>
    <phoneticPr fontId="3"/>
  </si>
  <si>
    <t>00628</t>
  </si>
  <si>
    <t>藤原　千江子</t>
    <rPh sb="0" eb="2">
      <t>フジワラ</t>
    </rPh>
    <rPh sb="3" eb="4">
      <t>セン</t>
    </rPh>
    <rPh sb="4" eb="5">
      <t>エ</t>
    </rPh>
    <rPh sb="5" eb="6">
      <t>コ</t>
    </rPh>
    <phoneticPr fontId="3"/>
  </si>
  <si>
    <t>00207</t>
  </si>
  <si>
    <t>川崎　直喜</t>
    <rPh sb="0" eb="2">
      <t>カワサキ</t>
    </rPh>
    <rPh sb="3" eb="5">
      <t>ナオキ</t>
    </rPh>
    <phoneticPr fontId="3"/>
  </si>
  <si>
    <t>00629</t>
  </si>
  <si>
    <t>江藤　洋孝</t>
    <rPh sb="0" eb="2">
      <t>エトウ</t>
    </rPh>
    <rPh sb="3" eb="4">
      <t>ヨウ</t>
    </rPh>
    <rPh sb="4" eb="5">
      <t>タカシ</t>
    </rPh>
    <phoneticPr fontId="3"/>
  </si>
  <si>
    <t>00273</t>
  </si>
  <si>
    <t>鴨川　加代子</t>
    <rPh sb="0" eb="2">
      <t>カモガワ</t>
    </rPh>
    <rPh sb="3" eb="6">
      <t>カヨコ</t>
    </rPh>
    <phoneticPr fontId="3"/>
  </si>
  <si>
    <t>伊藤　真次</t>
    <rPh sb="0" eb="2">
      <t>イトウ</t>
    </rPh>
    <rPh sb="3" eb="5">
      <t>シンジ</t>
    </rPh>
    <phoneticPr fontId="3"/>
  </si>
  <si>
    <t>00203</t>
  </si>
  <si>
    <t>福田　裕健</t>
    <rPh sb="0" eb="2">
      <t>フクダ</t>
    </rPh>
    <rPh sb="3" eb="4">
      <t>ユウ</t>
    </rPh>
    <rPh sb="4" eb="5">
      <t>ケン</t>
    </rPh>
    <phoneticPr fontId="3"/>
  </si>
  <si>
    <t>42-C</t>
  </si>
  <si>
    <t>00019</t>
  </si>
  <si>
    <t>佐藤　清二</t>
    <rPh sb="0" eb="2">
      <t>サトウ</t>
    </rPh>
    <rPh sb="3" eb="5">
      <t>セイジ</t>
    </rPh>
    <phoneticPr fontId="3"/>
  </si>
  <si>
    <t>00217</t>
  </si>
  <si>
    <t>中路　近</t>
    <rPh sb="0" eb="2">
      <t>ナカジ</t>
    </rPh>
    <rPh sb="3" eb="4">
      <t>チカ</t>
    </rPh>
    <phoneticPr fontId="3"/>
  </si>
  <si>
    <t>43-A</t>
  </si>
  <si>
    <t>00007</t>
  </si>
  <si>
    <t>佐藤　和美</t>
    <rPh sb="0" eb="2">
      <t>サトウ</t>
    </rPh>
    <rPh sb="3" eb="5">
      <t>カズミ</t>
    </rPh>
    <phoneticPr fontId="3"/>
  </si>
  <si>
    <t>00280</t>
  </si>
  <si>
    <t>村上　正徳</t>
    <rPh sb="0" eb="2">
      <t>ムラカミ</t>
    </rPh>
    <rPh sb="3" eb="5">
      <t>マサノリ</t>
    </rPh>
    <phoneticPr fontId="3"/>
  </si>
  <si>
    <t>久田　敏洋</t>
    <rPh sb="0" eb="2">
      <t>ヒサダ</t>
    </rPh>
    <rPh sb="3" eb="5">
      <t>トシヒロ</t>
    </rPh>
    <phoneticPr fontId="3"/>
  </si>
  <si>
    <t>00304</t>
  </si>
  <si>
    <t>塚本　佐代子</t>
    <rPh sb="0" eb="2">
      <t>ツカモト</t>
    </rPh>
    <rPh sb="3" eb="6">
      <t>サヨコ</t>
    </rPh>
    <phoneticPr fontId="3"/>
  </si>
  <si>
    <t>朝倉　国雄</t>
    <rPh sb="0" eb="2">
      <t>アサクラ</t>
    </rPh>
    <rPh sb="3" eb="4">
      <t>クニ</t>
    </rPh>
    <rPh sb="4" eb="5">
      <t>オス</t>
    </rPh>
    <phoneticPr fontId="3"/>
  </si>
  <si>
    <t>00302</t>
  </si>
  <si>
    <t>藤田　千代美</t>
    <rPh sb="0" eb="2">
      <t>フジタ</t>
    </rPh>
    <rPh sb="3" eb="6">
      <t>チヨミ</t>
    </rPh>
    <phoneticPr fontId="3"/>
  </si>
  <si>
    <t>00044</t>
  </si>
  <si>
    <t>後藤　文雄</t>
    <rPh sb="0" eb="2">
      <t>ゴトウ</t>
    </rPh>
    <rPh sb="3" eb="5">
      <t>フミオ</t>
    </rPh>
    <phoneticPr fontId="3"/>
  </si>
  <si>
    <t>今井　希三大</t>
    <rPh sb="0" eb="2">
      <t>イマイ</t>
    </rPh>
    <rPh sb="3" eb="4">
      <t>キ</t>
    </rPh>
    <rPh sb="4" eb="5">
      <t>サン</t>
    </rPh>
    <rPh sb="5" eb="6">
      <t>ダイ</t>
    </rPh>
    <phoneticPr fontId="3"/>
  </si>
  <si>
    <t>00050</t>
  </si>
  <si>
    <t>河野佳代</t>
    <rPh sb="0" eb="4">
      <t>コウノカヨ</t>
    </rPh>
    <phoneticPr fontId="3"/>
  </si>
  <si>
    <t>居石　保</t>
    <rPh sb="0" eb="1">
      <t>イ</t>
    </rPh>
    <rPh sb="1" eb="2">
      <t>イシ</t>
    </rPh>
    <rPh sb="3" eb="4">
      <t>タモツ</t>
    </rPh>
    <phoneticPr fontId="3"/>
  </si>
  <si>
    <t>00076</t>
  </si>
  <si>
    <t>中村　純人</t>
    <rPh sb="0" eb="2">
      <t>ナカムラ</t>
    </rPh>
    <rPh sb="3" eb="5">
      <t>スミト</t>
    </rPh>
    <phoneticPr fontId="3"/>
  </si>
  <si>
    <t>00292</t>
  </si>
  <si>
    <t>上木　清美</t>
    <rPh sb="0" eb="2">
      <t>ウエキ</t>
    </rPh>
    <rPh sb="3" eb="5">
      <t>キヨミ</t>
    </rPh>
    <phoneticPr fontId="3"/>
  </si>
  <si>
    <t>00100</t>
  </si>
  <si>
    <t>西山　尚吾　</t>
    <rPh sb="0" eb="2">
      <t>ニシヤマ</t>
    </rPh>
    <rPh sb="3" eb="5">
      <t>ショウゴ</t>
    </rPh>
    <phoneticPr fontId="3"/>
  </si>
  <si>
    <t>00293</t>
  </si>
  <si>
    <t>上木　正広</t>
    <rPh sb="0" eb="2">
      <t>ウエキ</t>
    </rPh>
    <rPh sb="3" eb="5">
      <t>マサヒロ</t>
    </rPh>
    <phoneticPr fontId="3"/>
  </si>
  <si>
    <t>00101</t>
  </si>
  <si>
    <t>秦　希実</t>
    <rPh sb="0" eb="1">
      <t>シン</t>
    </rPh>
    <rPh sb="2" eb="3">
      <t>ノゾミ</t>
    </rPh>
    <rPh sb="3" eb="4">
      <t>ミ</t>
    </rPh>
    <phoneticPr fontId="3"/>
  </si>
  <si>
    <t>00296</t>
  </si>
  <si>
    <t>渡邊　景子</t>
    <rPh sb="0" eb="2">
      <t>ワタナベ</t>
    </rPh>
    <rPh sb="3" eb="5">
      <t>ケイコ</t>
    </rPh>
    <phoneticPr fontId="3"/>
  </si>
  <si>
    <t>00119</t>
  </si>
  <si>
    <t>松本　健</t>
    <rPh sb="0" eb="2">
      <t>マツモト</t>
    </rPh>
    <rPh sb="3" eb="4">
      <t>ケン</t>
    </rPh>
    <phoneticPr fontId="3"/>
  </si>
  <si>
    <t>00301</t>
  </si>
  <si>
    <t>渡邊　利春</t>
    <rPh sb="0" eb="2">
      <t>ワタナベ</t>
    </rPh>
    <rPh sb="3" eb="5">
      <t>トシハル</t>
    </rPh>
    <phoneticPr fontId="3"/>
  </si>
  <si>
    <t>橋本　光長</t>
    <rPh sb="0" eb="2">
      <t>ハシモト</t>
    </rPh>
    <rPh sb="3" eb="5">
      <t>ミツナガ</t>
    </rPh>
    <phoneticPr fontId="3"/>
  </si>
  <si>
    <t>44-C</t>
  </si>
  <si>
    <t>00016</t>
  </si>
  <si>
    <t>村上　一広</t>
    <rPh sb="0" eb="2">
      <t>ムラカミ</t>
    </rPh>
    <rPh sb="3" eb="5">
      <t>カズヒロ</t>
    </rPh>
    <phoneticPr fontId="3"/>
  </si>
  <si>
    <t>00126</t>
  </si>
  <si>
    <t>江藤　一彦</t>
    <rPh sb="0" eb="2">
      <t>エトウ</t>
    </rPh>
    <rPh sb="3" eb="5">
      <t>カズヒコ</t>
    </rPh>
    <phoneticPr fontId="3"/>
  </si>
  <si>
    <t>森﨑　進</t>
    <rPh sb="0" eb="2">
      <t>モリサキ</t>
    </rPh>
    <rPh sb="3" eb="4">
      <t>ススム</t>
    </rPh>
    <phoneticPr fontId="3"/>
  </si>
  <si>
    <t>00134</t>
  </si>
  <si>
    <t>佐藤　彰秀</t>
    <rPh sb="0" eb="2">
      <t>サトウ</t>
    </rPh>
    <rPh sb="3" eb="4">
      <t>アキ</t>
    </rPh>
    <rPh sb="4" eb="5">
      <t>ヒデ</t>
    </rPh>
    <phoneticPr fontId="3"/>
  </si>
  <si>
    <t>00011</t>
  </si>
  <si>
    <t>森﨑　鈴子</t>
    <rPh sb="0" eb="2">
      <t>モリサキ</t>
    </rPh>
    <rPh sb="3" eb="5">
      <t>スズコ</t>
    </rPh>
    <phoneticPr fontId="3"/>
  </si>
  <si>
    <t>伊藤　浩久</t>
    <rPh sb="0" eb="2">
      <t>イトウ</t>
    </rPh>
    <rPh sb="3" eb="5">
      <t>ヒロヒサ</t>
    </rPh>
    <phoneticPr fontId="3"/>
  </si>
  <si>
    <t>00012</t>
  </si>
  <si>
    <t>村上　信二</t>
    <rPh sb="0" eb="2">
      <t>ムラカミ</t>
    </rPh>
    <rPh sb="3" eb="5">
      <t>シンジ</t>
    </rPh>
    <phoneticPr fontId="3"/>
  </si>
  <si>
    <t>山本　義和</t>
    <rPh sb="0" eb="2">
      <t>ヤマモト</t>
    </rPh>
    <rPh sb="3" eb="5">
      <t>ヨシカズ</t>
    </rPh>
    <phoneticPr fontId="3"/>
  </si>
  <si>
    <t>00014</t>
  </si>
  <si>
    <t>小原　ともみ</t>
    <rPh sb="0" eb="2">
      <t>オバラ</t>
    </rPh>
    <phoneticPr fontId="3"/>
  </si>
  <si>
    <t>00151</t>
  </si>
  <si>
    <t>川島　博光</t>
    <rPh sb="0" eb="2">
      <t>カワシマ</t>
    </rPh>
    <rPh sb="3" eb="5">
      <t>ヒロミツ</t>
    </rPh>
    <phoneticPr fontId="3"/>
  </si>
  <si>
    <t>佐々　梨枝子</t>
    <phoneticPr fontId="3"/>
  </si>
  <si>
    <t>00183</t>
  </si>
  <si>
    <t>平岡　和也</t>
    <rPh sb="0" eb="2">
      <t>ヒラオカ</t>
    </rPh>
    <rPh sb="3" eb="5">
      <t>カズヤ</t>
    </rPh>
    <phoneticPr fontId="3"/>
  </si>
  <si>
    <t>00081</t>
  </si>
  <si>
    <t>中村　武光</t>
    <rPh sb="0" eb="2">
      <t>ナカムラ</t>
    </rPh>
    <rPh sb="3" eb="5">
      <t>タケミツ</t>
    </rPh>
    <phoneticPr fontId="3"/>
  </si>
  <si>
    <t>00187</t>
  </si>
  <si>
    <t>荒金　孝行</t>
    <rPh sb="0" eb="2">
      <t>アラカネ</t>
    </rPh>
    <rPh sb="3" eb="5">
      <t>タカユキ</t>
    </rPh>
    <phoneticPr fontId="3"/>
  </si>
  <si>
    <t>00096</t>
  </si>
  <si>
    <t>西島　章一</t>
    <rPh sb="0" eb="2">
      <t>ニシジマ</t>
    </rPh>
    <rPh sb="3" eb="5">
      <t>ショウイチ</t>
    </rPh>
    <phoneticPr fontId="3"/>
  </si>
  <si>
    <t>00197</t>
  </si>
  <si>
    <t>重本　理来</t>
    <rPh sb="0" eb="2">
      <t>シゲモト</t>
    </rPh>
    <rPh sb="3" eb="4">
      <t>リ</t>
    </rPh>
    <rPh sb="4" eb="5">
      <t>ライ</t>
    </rPh>
    <phoneticPr fontId="3"/>
  </si>
  <si>
    <t>00098</t>
  </si>
  <si>
    <t>津崎　ひろみ</t>
    <rPh sb="0" eb="2">
      <t>ツザキ</t>
    </rPh>
    <phoneticPr fontId="3"/>
  </si>
  <si>
    <t>00218</t>
  </si>
  <si>
    <t>立浪　知弥</t>
    <rPh sb="0" eb="2">
      <t>タツナミ</t>
    </rPh>
    <rPh sb="3" eb="4">
      <t>トモ</t>
    </rPh>
    <rPh sb="4" eb="5">
      <t>ヤ</t>
    </rPh>
    <phoneticPr fontId="3"/>
  </si>
  <si>
    <t>00099</t>
  </si>
  <si>
    <t>矢野　辰善</t>
    <rPh sb="0" eb="2">
      <t>ヤノ</t>
    </rPh>
    <rPh sb="3" eb="4">
      <t>タツ</t>
    </rPh>
    <rPh sb="4" eb="5">
      <t>ゼン</t>
    </rPh>
    <phoneticPr fontId="3"/>
  </si>
  <si>
    <t>00228</t>
  </si>
  <si>
    <t>薬師寺　怜斗</t>
    <rPh sb="0" eb="3">
      <t>ヤクシジ</t>
    </rPh>
    <rPh sb="4" eb="5">
      <t>レン</t>
    </rPh>
    <rPh sb="5" eb="6">
      <t>ト</t>
    </rPh>
    <phoneticPr fontId="3"/>
  </si>
  <si>
    <t>松岡　清光</t>
    <rPh sb="0" eb="2">
      <t>マツオカ</t>
    </rPh>
    <rPh sb="3" eb="5">
      <t>キヨミツ</t>
    </rPh>
    <phoneticPr fontId="3"/>
  </si>
  <si>
    <t>00233</t>
  </si>
  <si>
    <t>梅木　謙吉</t>
    <rPh sb="0" eb="2">
      <t>ウメキ</t>
    </rPh>
    <rPh sb="3" eb="5">
      <t>ケンキチ</t>
    </rPh>
    <phoneticPr fontId="3"/>
  </si>
  <si>
    <t>00003</t>
  </si>
  <si>
    <t>元田　智之</t>
    <rPh sb="0" eb="2">
      <t>モトダ</t>
    </rPh>
    <rPh sb="3" eb="5">
      <t>トモユキ</t>
    </rPh>
    <phoneticPr fontId="3"/>
  </si>
  <si>
    <t>00268</t>
  </si>
  <si>
    <t>渡辺　雄一</t>
    <rPh sb="0" eb="2">
      <t>ワタナベ</t>
    </rPh>
    <rPh sb="3" eb="5">
      <t>ユウイチ</t>
    </rPh>
    <phoneticPr fontId="3"/>
  </si>
  <si>
    <t>野口　孝一</t>
    <rPh sb="0" eb="2">
      <t>ノグチ</t>
    </rPh>
    <rPh sb="3" eb="5">
      <t>コウイチ</t>
    </rPh>
    <phoneticPr fontId="3"/>
  </si>
  <si>
    <t>阿南　正行</t>
    <rPh sb="0" eb="2">
      <t>アナン</t>
    </rPh>
    <rPh sb="3" eb="5">
      <t>マサユキ</t>
    </rPh>
    <phoneticPr fontId="3"/>
  </si>
  <si>
    <t>東野　隆</t>
    <rPh sb="0" eb="2">
      <t>アズマノ</t>
    </rPh>
    <rPh sb="3" eb="4">
      <t>タカシ</t>
    </rPh>
    <phoneticPr fontId="3"/>
  </si>
  <si>
    <t>坂本　千明</t>
    <rPh sb="0" eb="2">
      <t>サカモト</t>
    </rPh>
    <rPh sb="3" eb="5">
      <t>チアキ</t>
    </rPh>
    <phoneticPr fontId="3"/>
  </si>
  <si>
    <t>小原　隆之</t>
    <rPh sb="0" eb="2">
      <t>コハラ</t>
    </rPh>
    <rPh sb="3" eb="5">
      <t>タカユキ</t>
    </rPh>
    <phoneticPr fontId="3"/>
  </si>
  <si>
    <t>00426</t>
  </si>
  <si>
    <t>三﨑　克美</t>
    <rPh sb="0" eb="1">
      <t>ミ</t>
    </rPh>
    <rPh sb="1" eb="2">
      <t>サキ</t>
    </rPh>
    <rPh sb="3" eb="5">
      <t>カツミ</t>
    </rPh>
    <phoneticPr fontId="3"/>
  </si>
  <si>
    <t>00051</t>
  </si>
  <si>
    <t>澤村　勝也</t>
    <rPh sb="0" eb="2">
      <t>サワムラ</t>
    </rPh>
    <rPh sb="3" eb="5">
      <t>カツヤ</t>
    </rPh>
    <phoneticPr fontId="3"/>
  </si>
  <si>
    <t>00502</t>
  </si>
  <si>
    <t>後藤　奉成</t>
    <rPh sb="0" eb="2">
      <t>ゴトウ</t>
    </rPh>
    <rPh sb="3" eb="4">
      <t>ホウ</t>
    </rPh>
    <rPh sb="4" eb="5">
      <t>シゲル</t>
    </rPh>
    <phoneticPr fontId="3"/>
  </si>
  <si>
    <t>00056</t>
  </si>
  <si>
    <t>山口　智弘</t>
    <rPh sb="0" eb="2">
      <t>ヤマグチ</t>
    </rPh>
    <rPh sb="3" eb="5">
      <t>トモヒロ</t>
    </rPh>
    <phoneticPr fontId="3"/>
  </si>
  <si>
    <t>00543</t>
  </si>
  <si>
    <t>橋本　拓人</t>
    <rPh sb="0" eb="2">
      <t>ハシモト</t>
    </rPh>
    <rPh sb="3" eb="4">
      <t>タク</t>
    </rPh>
    <rPh sb="4" eb="5">
      <t>ヒト</t>
    </rPh>
    <phoneticPr fontId="3"/>
  </si>
  <si>
    <t>栗本　礼子</t>
    <rPh sb="0" eb="2">
      <t>クリモト</t>
    </rPh>
    <rPh sb="3" eb="5">
      <t>レイコ</t>
    </rPh>
    <phoneticPr fontId="3"/>
  </si>
  <si>
    <t>00792</t>
  </si>
  <si>
    <t>上野　正夫</t>
    <rPh sb="0" eb="2">
      <t>ウエノ</t>
    </rPh>
    <rPh sb="3" eb="5">
      <t>マサオ</t>
    </rPh>
    <phoneticPr fontId="3"/>
  </si>
  <si>
    <t>鶴田　眞里子</t>
    <rPh sb="0" eb="2">
      <t>ツルタ</t>
    </rPh>
    <rPh sb="3" eb="6">
      <t>マリコ</t>
    </rPh>
    <phoneticPr fontId="3"/>
  </si>
  <si>
    <t>00802</t>
  </si>
  <si>
    <t>三ノ宮　洋一</t>
    <rPh sb="0" eb="1">
      <t>サン</t>
    </rPh>
    <rPh sb="2" eb="3">
      <t>ミヤ</t>
    </rPh>
    <rPh sb="4" eb="6">
      <t>ヨウイチ</t>
    </rPh>
    <phoneticPr fontId="3"/>
  </si>
  <si>
    <t>荒木　一臣</t>
    <rPh sb="0" eb="2">
      <t>アラキ</t>
    </rPh>
    <rPh sb="3" eb="4">
      <t>カズ</t>
    </rPh>
    <rPh sb="4" eb="5">
      <t>ジン</t>
    </rPh>
    <phoneticPr fontId="3"/>
  </si>
  <si>
    <t>00847</t>
  </si>
  <si>
    <t>安藤　覚</t>
    <rPh sb="0" eb="2">
      <t>アンドウ</t>
    </rPh>
    <rPh sb="3" eb="4">
      <t>サトル</t>
    </rPh>
    <phoneticPr fontId="3"/>
  </si>
  <si>
    <t>00032</t>
  </si>
  <si>
    <t>園田　タツコ</t>
    <rPh sb="0" eb="2">
      <t>ソノダ</t>
    </rPh>
    <phoneticPr fontId="3"/>
  </si>
  <si>
    <t>00860</t>
  </si>
  <si>
    <t>長谷雄敏</t>
    <rPh sb="0" eb="4">
      <t>ハセオトシ</t>
    </rPh>
    <phoneticPr fontId="3"/>
  </si>
  <si>
    <t>西宮　公雄</t>
    <rPh sb="0" eb="2">
      <t>ニシミヤ</t>
    </rPh>
    <rPh sb="3" eb="5">
      <t>キミオ</t>
    </rPh>
    <phoneticPr fontId="3"/>
  </si>
  <si>
    <t>00918</t>
  </si>
  <si>
    <t>津末　大作</t>
    <rPh sb="0" eb="2">
      <t>ツスエ</t>
    </rPh>
    <rPh sb="3" eb="5">
      <t>タイサク</t>
    </rPh>
    <phoneticPr fontId="3"/>
  </si>
  <si>
    <t>00035</t>
  </si>
  <si>
    <t>井上　博明</t>
    <rPh sb="0" eb="2">
      <t>イノウエ</t>
    </rPh>
    <rPh sb="3" eb="5">
      <t>ヒロアキ</t>
    </rPh>
    <phoneticPr fontId="3"/>
  </si>
  <si>
    <t>00957</t>
  </si>
  <si>
    <t>井美　好順</t>
    <rPh sb="0" eb="2">
      <t>イミ</t>
    </rPh>
    <rPh sb="3" eb="4">
      <t>ヨシ</t>
    </rPh>
    <rPh sb="4" eb="5">
      <t>ジュン</t>
    </rPh>
    <phoneticPr fontId="3"/>
  </si>
  <si>
    <t>椿原　正弘</t>
    <rPh sb="0" eb="2">
      <t>ツバキハラ</t>
    </rPh>
    <rPh sb="3" eb="5">
      <t>マサヒロ</t>
    </rPh>
    <phoneticPr fontId="3"/>
  </si>
  <si>
    <t>星野　那緒</t>
    <rPh sb="0" eb="2">
      <t>ホシノ</t>
    </rPh>
    <rPh sb="3" eb="4">
      <t>ナ</t>
    </rPh>
    <rPh sb="4" eb="5">
      <t>オ</t>
    </rPh>
    <phoneticPr fontId="3"/>
  </si>
  <si>
    <t>44-J</t>
  </si>
  <si>
    <t>30056</t>
  </si>
  <si>
    <t>田﨑　憲一</t>
    <rPh sb="0" eb="2">
      <t>タサキ</t>
    </rPh>
    <rPh sb="3" eb="5">
      <t>ケンイチ</t>
    </rPh>
    <phoneticPr fontId="3"/>
  </si>
  <si>
    <t>43-C</t>
  </si>
  <si>
    <t>大野　裕叶</t>
    <rPh sb="0" eb="2">
      <t>オオノ</t>
    </rPh>
    <rPh sb="3" eb="4">
      <t>ユウ</t>
    </rPh>
    <rPh sb="4" eb="5">
      <t>カナウ</t>
    </rPh>
    <phoneticPr fontId="3"/>
  </si>
  <si>
    <t>30060</t>
  </si>
  <si>
    <t>今村　辰則</t>
    <rPh sb="0" eb="2">
      <t>イマムラ</t>
    </rPh>
    <rPh sb="3" eb="5">
      <t>タツノリ</t>
    </rPh>
    <phoneticPr fontId="3"/>
  </si>
  <si>
    <t>荒金　秀宜</t>
    <rPh sb="0" eb="2">
      <t>アラカネ</t>
    </rPh>
    <rPh sb="3" eb="5">
      <t>ミツキ</t>
    </rPh>
    <phoneticPr fontId="3"/>
  </si>
  <si>
    <t>20044</t>
  </si>
  <si>
    <t>吉本　隆夫</t>
    <rPh sb="0" eb="2">
      <t>ヨシモト</t>
    </rPh>
    <rPh sb="3" eb="5">
      <t>タカオ</t>
    </rPh>
    <phoneticPr fontId="3"/>
  </si>
  <si>
    <t>藤野　隼士</t>
    <rPh sb="0" eb="2">
      <t>フジノ</t>
    </rPh>
    <rPh sb="3" eb="4">
      <t>ハヤブサ</t>
    </rPh>
    <rPh sb="4" eb="5">
      <t>シ</t>
    </rPh>
    <phoneticPr fontId="3"/>
  </si>
  <si>
    <t>30059</t>
  </si>
  <si>
    <t>吉本　智佳子</t>
    <rPh sb="0" eb="2">
      <t>ヨシモト</t>
    </rPh>
    <rPh sb="3" eb="6">
      <t>チカコ</t>
    </rPh>
    <phoneticPr fontId="3"/>
  </si>
  <si>
    <t>00018</t>
  </si>
  <si>
    <t>飯倉　大葵</t>
    <rPh sb="0" eb="2">
      <t>イイクラ</t>
    </rPh>
    <rPh sb="3" eb="5">
      <t>ダイキ</t>
    </rPh>
    <phoneticPr fontId="3"/>
  </si>
  <si>
    <t>40048</t>
  </si>
  <si>
    <t>伊藤　幸宏</t>
    <rPh sb="0" eb="2">
      <t>イトウ</t>
    </rPh>
    <rPh sb="3" eb="5">
      <t>ユキヒロ</t>
    </rPh>
    <phoneticPr fontId="3"/>
  </si>
  <si>
    <t>00088</t>
  </si>
  <si>
    <t>山口　ほのか</t>
    <rPh sb="0" eb="2">
      <t>ヤマグチ</t>
    </rPh>
    <phoneticPr fontId="3"/>
  </si>
  <si>
    <t>30055</t>
  </si>
  <si>
    <t>加治佐　勝</t>
    <rPh sb="0" eb="3">
      <t>カジサ</t>
    </rPh>
    <rPh sb="4" eb="5">
      <t>マサル</t>
    </rPh>
    <phoneticPr fontId="3"/>
  </si>
  <si>
    <t>45-A</t>
  </si>
  <si>
    <t>溝口　琉偉</t>
    <rPh sb="0" eb="2">
      <t>ミゾグチ</t>
    </rPh>
    <rPh sb="3" eb="5">
      <t>ルイ</t>
    </rPh>
    <phoneticPr fontId="3"/>
  </si>
  <si>
    <t>30057</t>
  </si>
  <si>
    <t>原口　宏史</t>
    <rPh sb="0" eb="2">
      <t>ハラグチ</t>
    </rPh>
    <rPh sb="3" eb="5">
      <t>ヒロシ</t>
    </rPh>
    <phoneticPr fontId="3"/>
  </si>
  <si>
    <t>00091</t>
  </si>
  <si>
    <t>石川　凌</t>
    <rPh sb="0" eb="2">
      <t>イシカワ</t>
    </rPh>
    <rPh sb="3" eb="4">
      <t>リョウ</t>
    </rPh>
    <phoneticPr fontId="3"/>
  </si>
  <si>
    <t>30054</t>
  </si>
  <si>
    <t>長友　貴子</t>
    <rPh sb="0" eb="2">
      <t>ナガトモ</t>
    </rPh>
    <rPh sb="3" eb="5">
      <t>タカコ</t>
    </rPh>
    <phoneticPr fontId="3"/>
  </si>
  <si>
    <t>00127</t>
  </si>
  <si>
    <t>岡本　弦大</t>
  </si>
  <si>
    <t>44-H</t>
  </si>
  <si>
    <t>01061</t>
  </si>
  <si>
    <t>園田　一誠</t>
    <rPh sb="0" eb="2">
      <t>ソノダ</t>
    </rPh>
    <rPh sb="3" eb="5">
      <t>イッセイ</t>
    </rPh>
    <phoneticPr fontId="3"/>
  </si>
  <si>
    <t>姫野　陽翔</t>
  </si>
  <si>
    <t>01062</t>
  </si>
  <si>
    <t>春木　繁</t>
    <rPh sb="0" eb="2">
      <t>ハルキ</t>
    </rPh>
    <rPh sb="3" eb="4">
      <t>シゲル</t>
    </rPh>
    <phoneticPr fontId="3"/>
  </si>
  <si>
    <t>井口　天道</t>
  </si>
  <si>
    <t>01060</t>
  </si>
  <si>
    <t>増田　敏美</t>
    <rPh sb="0" eb="2">
      <t>マスダ</t>
    </rPh>
    <rPh sb="3" eb="5">
      <t>トシミ</t>
    </rPh>
    <phoneticPr fontId="3"/>
  </si>
  <si>
    <t>巽　洸一</t>
  </si>
  <si>
    <t>01071</t>
  </si>
  <si>
    <t>佐藤　美穂</t>
    <rPh sb="0" eb="2">
      <t>サトウ</t>
    </rPh>
    <rPh sb="3" eb="5">
      <t>ミホ</t>
    </rPh>
    <phoneticPr fontId="3"/>
  </si>
  <si>
    <t>吉良　陽希</t>
  </si>
  <si>
    <t>01063</t>
  </si>
  <si>
    <t>晋　義見</t>
    <rPh sb="0" eb="1">
      <t>ススム</t>
    </rPh>
    <rPh sb="2" eb="3">
      <t>タダシ</t>
    </rPh>
    <rPh sb="3" eb="4">
      <t>ケン</t>
    </rPh>
    <phoneticPr fontId="3"/>
  </si>
  <si>
    <t>00378</t>
  </si>
  <si>
    <t>佐藤　優成</t>
  </si>
  <si>
    <t>01064</t>
  </si>
  <si>
    <t>簗川　伸一</t>
    <rPh sb="0" eb="1">
      <t>ヤナ</t>
    </rPh>
    <rPh sb="1" eb="2">
      <t>カワ</t>
    </rPh>
    <rPh sb="3" eb="5">
      <t>シンイチ</t>
    </rPh>
    <phoneticPr fontId="3"/>
  </si>
  <si>
    <t>00440</t>
  </si>
  <si>
    <t>德永　辰也</t>
  </si>
  <si>
    <t>01068</t>
  </si>
  <si>
    <t>長峰　栄子</t>
    <rPh sb="0" eb="2">
      <t>ナガミネ</t>
    </rPh>
    <rPh sb="3" eb="5">
      <t>エイコ</t>
    </rPh>
    <phoneticPr fontId="3"/>
  </si>
  <si>
    <t>牧　遼太朗</t>
  </si>
  <si>
    <t>01059</t>
  </si>
  <si>
    <t>藤田　和弘</t>
    <rPh sb="0" eb="2">
      <t>フジタ</t>
    </rPh>
    <rPh sb="3" eb="5">
      <t>カズヒロ</t>
    </rPh>
    <phoneticPr fontId="3"/>
  </si>
  <si>
    <t>00476</t>
  </si>
  <si>
    <t>李　沭阳</t>
  </si>
  <si>
    <t>01070</t>
  </si>
  <si>
    <t>近藤　英美</t>
    <rPh sb="0" eb="2">
      <t>コンドウ</t>
    </rPh>
    <rPh sb="3" eb="5">
      <t>エミ</t>
    </rPh>
    <phoneticPr fontId="3"/>
  </si>
  <si>
    <t>00477</t>
  </si>
  <si>
    <t>上野　凜</t>
  </si>
  <si>
    <t>01065</t>
  </si>
  <si>
    <t>入鹿山　正</t>
    <rPh sb="0" eb="3">
      <t>イルカヤマ</t>
    </rPh>
    <rPh sb="4" eb="5">
      <t>タダシ</t>
    </rPh>
    <phoneticPr fontId="3"/>
  </si>
  <si>
    <t>00478</t>
  </si>
  <si>
    <t>後藤　静</t>
  </si>
  <si>
    <t>01066</t>
  </si>
  <si>
    <t>野村　公仁</t>
    <rPh sb="0" eb="2">
      <t>ノムラ</t>
    </rPh>
    <rPh sb="3" eb="4">
      <t>コウ</t>
    </rPh>
    <rPh sb="4" eb="5">
      <t>ジン</t>
    </rPh>
    <phoneticPr fontId="3"/>
  </si>
  <si>
    <t>46-A</t>
  </si>
  <si>
    <t>00112</t>
  </si>
  <si>
    <t>村﨑　凌大</t>
  </si>
  <si>
    <t>01067</t>
  </si>
  <si>
    <t>坂口　喜善</t>
    <rPh sb="0" eb="2">
      <t>サカグチ</t>
    </rPh>
    <rPh sb="3" eb="4">
      <t>ヨロコ</t>
    </rPh>
    <rPh sb="4" eb="5">
      <t>ゼン</t>
    </rPh>
    <phoneticPr fontId="3"/>
  </si>
  <si>
    <t>00118</t>
  </si>
  <si>
    <t>吉賀　汐音</t>
  </si>
  <si>
    <t>01069</t>
  </si>
  <si>
    <t>與座　盛喜</t>
    <rPh sb="0" eb="1">
      <t>アタエ</t>
    </rPh>
    <rPh sb="1" eb="2">
      <t>ザ</t>
    </rPh>
    <rPh sb="3" eb="4">
      <t>モリ</t>
    </rPh>
    <rPh sb="4" eb="5">
      <t>キ</t>
    </rPh>
    <phoneticPr fontId="3"/>
  </si>
  <si>
    <t>47-A</t>
  </si>
  <si>
    <t>菊原　孝太郎</t>
    <rPh sb="0" eb="2">
      <t>キクハラ</t>
    </rPh>
    <rPh sb="3" eb="6">
      <t>コウタロウ</t>
    </rPh>
    <phoneticPr fontId="3"/>
  </si>
  <si>
    <t>01072</t>
  </si>
  <si>
    <t>栄野比　安秀</t>
    <rPh sb="0" eb="3">
      <t>エノビ</t>
    </rPh>
    <rPh sb="4" eb="6">
      <t>ヤスヒデ</t>
    </rPh>
    <phoneticPr fontId="3"/>
  </si>
  <si>
    <t>和田　恒星</t>
    <rPh sb="0" eb="2">
      <t>ワダ</t>
    </rPh>
    <rPh sb="3" eb="5">
      <t>コウセイ</t>
    </rPh>
    <phoneticPr fontId="35"/>
  </si>
  <si>
    <t>01073</t>
  </si>
  <si>
    <t>上原　利雄</t>
    <rPh sb="0" eb="2">
      <t>ウエハラ</t>
    </rPh>
    <rPh sb="3" eb="5">
      <t>トシオ</t>
    </rPh>
    <phoneticPr fontId="3"/>
  </si>
  <si>
    <t>00054</t>
  </si>
  <si>
    <t>岩坂　紀一</t>
    <rPh sb="0" eb="2">
      <t>イワサカ</t>
    </rPh>
    <rPh sb="3" eb="5">
      <t>ノリカズ</t>
    </rPh>
    <phoneticPr fontId="35"/>
  </si>
  <si>
    <t>01074</t>
  </si>
  <si>
    <t>具志　則子</t>
    <rPh sb="0" eb="2">
      <t>グシ</t>
    </rPh>
    <rPh sb="3" eb="5">
      <t>ノリコ</t>
    </rPh>
    <phoneticPr fontId="3"/>
  </si>
  <si>
    <t>00073</t>
  </si>
  <si>
    <t>國場　幸博</t>
    <rPh sb="0" eb="2">
      <t>コクバ</t>
    </rPh>
    <rPh sb="3" eb="5">
      <t>ユキヒロ</t>
    </rPh>
    <phoneticPr fontId="3"/>
  </si>
  <si>
    <t>増田　京子</t>
    <rPh sb="0" eb="2">
      <t>マスダ</t>
    </rPh>
    <rPh sb="3" eb="5">
      <t>キョウコ</t>
    </rPh>
    <phoneticPr fontId="3"/>
  </si>
  <si>
    <t>安次嶺　承春</t>
    <rPh sb="0" eb="3">
      <t>アシミネ</t>
    </rPh>
    <rPh sb="4" eb="5">
      <t>ショウ</t>
    </rPh>
    <rPh sb="5" eb="6">
      <t>ハル</t>
    </rPh>
    <phoneticPr fontId="3"/>
  </si>
  <si>
    <t>山内　平三郎</t>
    <rPh sb="0" eb="2">
      <t>ヤマウチ</t>
    </rPh>
    <rPh sb="3" eb="6">
      <t>ヘイザブロウ</t>
    </rPh>
    <phoneticPr fontId="3"/>
  </si>
  <si>
    <t>00190</t>
  </si>
  <si>
    <t>伊集　守和</t>
    <rPh sb="0" eb="2">
      <t>イジュウ</t>
    </rPh>
    <rPh sb="3" eb="5">
      <t>モリカズ</t>
    </rPh>
    <phoneticPr fontId="3"/>
  </si>
  <si>
    <t>00196</t>
  </si>
  <si>
    <t>前田盛　淳</t>
    <rPh sb="0" eb="3">
      <t>マエダモリ</t>
    </rPh>
    <rPh sb="4" eb="5">
      <t>アツシ</t>
    </rPh>
    <phoneticPr fontId="3"/>
  </si>
  <si>
    <t>00485</t>
  </si>
  <si>
    <t>友寄　永盛</t>
    <rPh sb="0" eb="2">
      <t>トモヨリ</t>
    </rPh>
    <rPh sb="3" eb="5">
      <t>ナガモリ</t>
    </rPh>
    <phoneticPr fontId="3"/>
  </si>
  <si>
    <t>00917</t>
  </si>
  <si>
    <t>伊佐　弘代</t>
    <phoneticPr fontId="3"/>
  </si>
  <si>
    <t>01003</t>
  </si>
  <si>
    <t>末吉　昇</t>
    <rPh sb="0" eb="2">
      <t>スエヨシ</t>
    </rPh>
    <rPh sb="3" eb="4">
      <t>ノボル</t>
    </rPh>
    <phoneticPr fontId="3"/>
  </si>
  <si>
    <t>01005</t>
  </si>
  <si>
    <t>大底　京子</t>
    <rPh sb="0" eb="2">
      <t>オオソコ</t>
    </rPh>
    <rPh sb="3" eb="5">
      <t>キョウコ</t>
    </rPh>
    <phoneticPr fontId="3"/>
  </si>
  <si>
    <t>01013</t>
  </si>
  <si>
    <t>砂川　弘樹</t>
    <rPh sb="0" eb="2">
      <t>スナカワ</t>
    </rPh>
    <rPh sb="3" eb="5">
      <t>ヒロキ</t>
    </rPh>
    <phoneticPr fontId="3"/>
  </si>
  <si>
    <t>01102</t>
  </si>
  <si>
    <t>髙木　遼介</t>
  </si>
  <si>
    <t>岡本　龍二</t>
  </si>
  <si>
    <t>熊　凌汰</t>
  </si>
  <si>
    <t>54-U</t>
  </si>
  <si>
    <t>升水　祐介</t>
  </si>
  <si>
    <t>北谷　蓮斗</t>
  </si>
  <si>
    <t>長尾　梨沙</t>
  </si>
  <si>
    <t>黒瀬　莉乃</t>
  </si>
  <si>
    <t>本村　優佳</t>
  </si>
  <si>
    <t>藤田　亜美</t>
  </si>
  <si>
    <t>木村　英里奈</t>
  </si>
  <si>
    <t>黒瀬　一歩</t>
  </si>
  <si>
    <t>40-J</t>
  </si>
  <si>
    <t>長尾　脩甫</t>
  </si>
  <si>
    <t>大山　愁人</t>
  </si>
  <si>
    <t>片桐　麻実</t>
  </si>
  <si>
    <t>武藤　遥華</t>
  </si>
  <si>
    <t>溝口　華鈴</t>
  </si>
  <si>
    <t>松尾　斉</t>
  </si>
  <si>
    <t>野田　賢一郎</t>
  </si>
  <si>
    <t>村濱　裕紀</t>
  </si>
  <si>
    <t>枝吉　誠</t>
  </si>
  <si>
    <t>林　勝志</t>
  </si>
  <si>
    <t>中島　望結</t>
  </si>
  <si>
    <t>笠原　裕奈</t>
  </si>
  <si>
    <t>浦丸　真生</t>
  </si>
  <si>
    <t>伊勢川　華愛</t>
  </si>
  <si>
    <t>笠原　裕惺</t>
  </si>
  <si>
    <t>41-J</t>
  </si>
  <si>
    <t>田中　陽貴</t>
  </si>
  <si>
    <t>田中　輝琉</t>
  </si>
  <si>
    <t>小野　はるか</t>
  </si>
  <si>
    <t>小野　しおり</t>
  </si>
  <si>
    <t>福満　亮</t>
  </si>
  <si>
    <t>原口　優馬</t>
  </si>
  <si>
    <t>山本　達也</t>
  </si>
  <si>
    <t>山下　知且</t>
  </si>
  <si>
    <t>富永　知紗希</t>
  </si>
  <si>
    <t>山﨑　千代美</t>
  </si>
  <si>
    <t>松尾　妃奈</t>
  </si>
  <si>
    <t>山中　美智恵</t>
  </si>
  <si>
    <t>山口　大惺</t>
  </si>
  <si>
    <t>42-J</t>
  </si>
  <si>
    <t>古賀　友翔</t>
  </si>
  <si>
    <t>山口　夏花</t>
  </si>
  <si>
    <t>中島　佳音</t>
  </si>
  <si>
    <t>42-H</t>
  </si>
  <si>
    <t>村上　一広</t>
  </si>
  <si>
    <t>井之上　准己</t>
  </si>
  <si>
    <t>下林　智広</t>
  </si>
  <si>
    <t>中川　貴史</t>
  </si>
  <si>
    <t>久保田　千佳</t>
  </si>
  <si>
    <t>上木　清美</t>
  </si>
  <si>
    <t>藤田　千代美</t>
  </si>
  <si>
    <t>中川　晶子</t>
  </si>
  <si>
    <t>道済　響月</t>
  </si>
  <si>
    <t>43-J</t>
  </si>
  <si>
    <t>本田　陽士</t>
  </si>
  <si>
    <t>迫　真央</t>
  </si>
  <si>
    <t>森永　紗凪</t>
  </si>
  <si>
    <t>佐伯　元貴</t>
  </si>
  <si>
    <t>前田　祐輔</t>
  </si>
  <si>
    <t>桜庭　良弘</t>
  </si>
  <si>
    <t>大秋　稜</t>
  </si>
  <si>
    <t>佐藤　幸</t>
  </si>
  <si>
    <t>鬼束　咲希</t>
  </si>
  <si>
    <t>進　博美</t>
  </si>
  <si>
    <t>井下　恵</t>
  </si>
  <si>
    <t>首藤　陸斗</t>
  </si>
  <si>
    <t>岩本　征也</t>
  </si>
  <si>
    <t>晋　義見</t>
  </si>
  <si>
    <t>曽我　雄太</t>
  </si>
  <si>
    <t>児玉　聖佳</t>
  </si>
  <si>
    <t>加治佐　崇</t>
  </si>
  <si>
    <t>内村　翔太郎</t>
  </si>
  <si>
    <t>佐藤　美穂</t>
  </si>
  <si>
    <t>石井　　瑞穂</t>
  </si>
  <si>
    <t>渡邉　　姫菜</t>
  </si>
  <si>
    <t>前屋　瑠美</t>
  </si>
  <si>
    <t>稲留　景子</t>
  </si>
  <si>
    <t>愛甲　雅治</t>
  </si>
  <si>
    <t>45-J</t>
  </si>
  <si>
    <t>永沢　星矢</t>
  </si>
  <si>
    <t>稻留　　詩流</t>
  </si>
  <si>
    <t>藤井　　果莉奈</t>
  </si>
  <si>
    <t>平部　　和花</t>
  </si>
  <si>
    <t>大城　安史</t>
  </si>
  <si>
    <t>中里　隆星</t>
  </si>
  <si>
    <t>56-U</t>
  </si>
  <si>
    <t>野村　幸助</t>
  </si>
  <si>
    <t>西島本　有生</t>
  </si>
  <si>
    <t>稲福　心衣奈</t>
  </si>
  <si>
    <t>川上　菜緒</t>
  </si>
  <si>
    <t>古堅　葉月</t>
  </si>
  <si>
    <t>仲宗根　雅恵</t>
  </si>
  <si>
    <t>座波　政斗</t>
  </si>
  <si>
    <t>47-H</t>
  </si>
  <si>
    <t>津波古　蓮</t>
  </si>
  <si>
    <t>砂川　舞佳</t>
  </si>
  <si>
    <t>宮國　愛奈</t>
  </si>
  <si>
    <t>福田　裕健</t>
    <rPh sb="0" eb="2">
      <t>フクダ</t>
    </rPh>
    <rPh sb="3" eb="4">
      <t>ユウ</t>
    </rPh>
    <rPh sb="4" eb="5">
      <t>ケン</t>
    </rPh>
    <phoneticPr fontId="17"/>
  </si>
  <si>
    <t>42-C</t>
    <phoneticPr fontId="3"/>
  </si>
  <si>
    <t>中村　惇耶</t>
    <rPh sb="0" eb="2">
      <t>ナカムラ</t>
    </rPh>
    <rPh sb="3" eb="4">
      <t>ジュン</t>
    </rPh>
    <rPh sb="4" eb="5">
      <t>ヤ</t>
    </rPh>
    <phoneticPr fontId="17"/>
  </si>
  <si>
    <t>坂上　正信</t>
    <rPh sb="0" eb="2">
      <t>サカガミ</t>
    </rPh>
    <rPh sb="3" eb="5">
      <t>マサノブ</t>
    </rPh>
    <phoneticPr fontId="19"/>
  </si>
  <si>
    <t>毛利　友一</t>
    <rPh sb="0" eb="2">
      <t>モウリ</t>
    </rPh>
    <rPh sb="3" eb="4">
      <t>トモ</t>
    </rPh>
    <rPh sb="4" eb="5">
      <t>イチ</t>
    </rPh>
    <phoneticPr fontId="19"/>
  </si>
  <si>
    <t>渡邉　　翔</t>
    <rPh sb="0" eb="2">
      <t>ワタナベ</t>
    </rPh>
    <rPh sb="4" eb="5">
      <t>ショウ</t>
    </rPh>
    <phoneticPr fontId="19"/>
  </si>
  <si>
    <t>40-C</t>
    <phoneticPr fontId="3"/>
  </si>
  <si>
    <t>奥田　広儀</t>
    <rPh sb="0" eb="2">
      <t>オクダ</t>
    </rPh>
    <rPh sb="3" eb="4">
      <t>ヒロ</t>
    </rPh>
    <rPh sb="4" eb="5">
      <t>ギ</t>
    </rPh>
    <phoneticPr fontId="19"/>
  </si>
  <si>
    <t>柿原　　博</t>
    <rPh sb="0" eb="2">
      <t>カキハラ</t>
    </rPh>
    <rPh sb="4" eb="5">
      <t>ヒロシ</t>
    </rPh>
    <phoneticPr fontId="19"/>
  </si>
  <si>
    <t>水元　千嘉志</t>
    <rPh sb="0" eb="2">
      <t>ミズモト</t>
    </rPh>
    <rPh sb="3" eb="4">
      <t>セン</t>
    </rPh>
    <rPh sb="4" eb="5">
      <t>カ</t>
    </rPh>
    <rPh sb="5" eb="6">
      <t>シ</t>
    </rPh>
    <phoneticPr fontId="17"/>
  </si>
  <si>
    <t>岡川　治幸</t>
    <rPh sb="0" eb="2">
      <t>オカガワ</t>
    </rPh>
    <rPh sb="3" eb="5">
      <t>ハルユキ</t>
    </rPh>
    <phoneticPr fontId="19"/>
  </si>
  <si>
    <t>山根　善仁</t>
    <rPh sb="0" eb="2">
      <t>ヤマネ</t>
    </rPh>
    <rPh sb="3" eb="5">
      <t>ヨシヒト</t>
    </rPh>
    <phoneticPr fontId="19"/>
  </si>
  <si>
    <t>杉本　雄一</t>
    <rPh sb="0" eb="2">
      <t>スギモト</t>
    </rPh>
    <rPh sb="3" eb="5">
      <t>ユウイチ</t>
    </rPh>
    <phoneticPr fontId="19"/>
  </si>
  <si>
    <t>橘田　清治</t>
    <rPh sb="0" eb="1">
      <t>タチバナ</t>
    </rPh>
    <rPh sb="1" eb="2">
      <t>タ</t>
    </rPh>
    <rPh sb="3" eb="5">
      <t>キヨハル</t>
    </rPh>
    <phoneticPr fontId="19"/>
  </si>
  <si>
    <t>出谷　直人</t>
    <rPh sb="0" eb="2">
      <t>デヤ</t>
    </rPh>
    <rPh sb="3" eb="5">
      <t>ナオト</t>
    </rPh>
    <phoneticPr fontId="19"/>
  </si>
  <si>
    <t>大輪　　稔</t>
    <rPh sb="0" eb="2">
      <t>オオワ</t>
    </rPh>
    <rPh sb="4" eb="5">
      <t>ミノル</t>
    </rPh>
    <phoneticPr fontId="19"/>
  </si>
  <si>
    <t>大輪須佐子</t>
    <rPh sb="0" eb="2">
      <t>オオワ</t>
    </rPh>
    <rPh sb="2" eb="4">
      <t>スサ</t>
    </rPh>
    <rPh sb="4" eb="5">
      <t>コ</t>
    </rPh>
    <phoneticPr fontId="19"/>
  </si>
  <si>
    <t>竹下　久美</t>
    <rPh sb="0" eb="2">
      <t>タケシタ</t>
    </rPh>
    <rPh sb="3" eb="5">
      <t>クミ</t>
    </rPh>
    <phoneticPr fontId="36"/>
  </si>
  <si>
    <t>吉田　　寛</t>
  </si>
  <si>
    <t>伊藤　寛泰</t>
    <rPh sb="0" eb="2">
      <t>イトウ</t>
    </rPh>
    <rPh sb="3" eb="5">
      <t>ヒロヤス</t>
    </rPh>
    <phoneticPr fontId="17"/>
  </si>
  <si>
    <t>増岡　史仁</t>
    <rPh sb="0" eb="2">
      <t>マスオカ</t>
    </rPh>
    <rPh sb="3" eb="5">
      <t>フミヒト</t>
    </rPh>
    <phoneticPr fontId="36"/>
  </si>
  <si>
    <t>藤井　秀紀</t>
  </si>
  <si>
    <t>飯野　一孝</t>
    <rPh sb="0" eb="2">
      <t>イイノ</t>
    </rPh>
    <rPh sb="3" eb="5">
      <t>カズタカ</t>
    </rPh>
    <phoneticPr fontId="17"/>
  </si>
  <si>
    <t>三原　聡</t>
    <rPh sb="0" eb="2">
      <t>ミハラ</t>
    </rPh>
    <rPh sb="3" eb="4">
      <t>サトシ</t>
    </rPh>
    <phoneticPr fontId="17"/>
  </si>
  <si>
    <t>宮部　智己</t>
    <rPh sb="0" eb="2">
      <t>ミヤベ</t>
    </rPh>
    <rPh sb="3" eb="5">
      <t>トモキ</t>
    </rPh>
    <phoneticPr fontId="17"/>
  </si>
  <si>
    <t>末永　久家</t>
    <rPh sb="0" eb="2">
      <t>スエナガ</t>
    </rPh>
    <rPh sb="3" eb="5">
      <t>ヒサヤ</t>
    </rPh>
    <phoneticPr fontId="17"/>
  </si>
  <si>
    <t>永冨　彰</t>
    <rPh sb="0" eb="2">
      <t>ナガトミ</t>
    </rPh>
    <rPh sb="3" eb="4">
      <t>アキラ</t>
    </rPh>
    <phoneticPr fontId="17"/>
  </si>
  <si>
    <t>新原　大輝</t>
    <rPh sb="0" eb="2">
      <t>シンバル</t>
    </rPh>
    <rPh sb="3" eb="4">
      <t>ダイ</t>
    </rPh>
    <rPh sb="4" eb="5">
      <t>テル</t>
    </rPh>
    <phoneticPr fontId="19"/>
  </si>
  <si>
    <t>田中　元英</t>
    <rPh sb="0" eb="2">
      <t>タナカ</t>
    </rPh>
    <rPh sb="3" eb="5">
      <t>モトヒデ</t>
    </rPh>
    <phoneticPr fontId="19"/>
  </si>
  <si>
    <t>高田　博文</t>
    <rPh sb="0" eb="1">
      <t>タカ</t>
    </rPh>
    <rPh sb="1" eb="2">
      <t>タ</t>
    </rPh>
    <rPh sb="3" eb="5">
      <t>ヒロフミ</t>
    </rPh>
    <phoneticPr fontId="19"/>
  </si>
  <si>
    <t>松本　浩一郎</t>
    <rPh sb="0" eb="2">
      <t>マツモト</t>
    </rPh>
    <rPh sb="3" eb="6">
      <t>コウイチロウ</t>
    </rPh>
    <phoneticPr fontId="36"/>
  </si>
  <si>
    <t>澤井　邦之</t>
    <rPh sb="0" eb="2">
      <t>サワイ</t>
    </rPh>
    <rPh sb="3" eb="5">
      <t>クニユキ</t>
    </rPh>
    <phoneticPr fontId="19"/>
  </si>
  <si>
    <t>豊倉　美加</t>
    <rPh sb="0" eb="2">
      <t>トヨクラ</t>
    </rPh>
    <rPh sb="3" eb="5">
      <t>ミカ</t>
    </rPh>
    <phoneticPr fontId="17"/>
  </si>
  <si>
    <t>岡﨑　貞夫</t>
    <rPh sb="0" eb="1">
      <t>オカ</t>
    </rPh>
    <rPh sb="1" eb="2">
      <t>サキ</t>
    </rPh>
    <rPh sb="3" eb="5">
      <t>サダオ</t>
    </rPh>
    <phoneticPr fontId="19"/>
  </si>
  <si>
    <t>小川　健太</t>
    <rPh sb="0" eb="2">
      <t>オガワ</t>
    </rPh>
    <rPh sb="3" eb="5">
      <t>ケンタ</t>
    </rPh>
    <phoneticPr fontId="19"/>
  </si>
  <si>
    <t>谷口　勇夫</t>
    <rPh sb="0" eb="2">
      <t>タニグチ</t>
    </rPh>
    <rPh sb="3" eb="5">
      <t>イサオ</t>
    </rPh>
    <phoneticPr fontId="19"/>
  </si>
  <si>
    <t>火山　和紀</t>
    <rPh sb="0" eb="2">
      <t>ヒヤマ</t>
    </rPh>
    <rPh sb="3" eb="5">
      <t>カズキ</t>
    </rPh>
    <phoneticPr fontId="19"/>
  </si>
  <si>
    <t>天本　伸之</t>
    <rPh sb="0" eb="2">
      <t>アマモト</t>
    </rPh>
    <rPh sb="3" eb="5">
      <t>ノブユキ</t>
    </rPh>
    <phoneticPr fontId="19"/>
  </si>
  <si>
    <t>林　登紀夫</t>
    <rPh sb="0" eb="1">
      <t>ハヤシ</t>
    </rPh>
    <rPh sb="2" eb="5">
      <t>トキオ</t>
    </rPh>
    <phoneticPr fontId="17"/>
  </si>
  <si>
    <t>青栁　弥続</t>
    <rPh sb="0" eb="2">
      <t>アオヤギ</t>
    </rPh>
    <rPh sb="3" eb="4">
      <t>ヤ</t>
    </rPh>
    <rPh sb="4" eb="5">
      <t>ツヅキ</t>
    </rPh>
    <phoneticPr fontId="17"/>
  </si>
  <si>
    <t>石橋　邦広</t>
    <rPh sb="0" eb="2">
      <t>イシバシ</t>
    </rPh>
    <rPh sb="3" eb="5">
      <t>クニヒロ</t>
    </rPh>
    <phoneticPr fontId="17"/>
  </si>
  <si>
    <t>41-C</t>
    <phoneticPr fontId="3"/>
  </si>
  <si>
    <t>小路　広晶</t>
    <rPh sb="0" eb="1">
      <t>チイ</t>
    </rPh>
    <rPh sb="1" eb="2">
      <t>ミチ</t>
    </rPh>
    <rPh sb="3" eb="5">
      <t>ヒロ</t>
    </rPh>
    <phoneticPr fontId="17"/>
  </si>
  <si>
    <t>廣川　陽三</t>
    <rPh sb="0" eb="2">
      <t>ヒロカワ</t>
    </rPh>
    <rPh sb="3" eb="5">
      <t>ヨウゾウ</t>
    </rPh>
    <phoneticPr fontId="17"/>
  </si>
  <si>
    <t>久保　信行</t>
    <rPh sb="0" eb="2">
      <t>クボ</t>
    </rPh>
    <rPh sb="3" eb="5">
      <t>ノブユキ</t>
    </rPh>
    <phoneticPr fontId="17"/>
  </si>
  <si>
    <t>田﨑　憲一</t>
    <rPh sb="0" eb="2">
      <t>タザキ</t>
    </rPh>
    <rPh sb="3" eb="5">
      <t>ケンイチ</t>
    </rPh>
    <phoneticPr fontId="19"/>
  </si>
  <si>
    <t>43-C</t>
    <phoneticPr fontId="3"/>
  </si>
  <si>
    <t>今村　辰則</t>
    <rPh sb="0" eb="2">
      <t>イマムラ</t>
    </rPh>
    <rPh sb="3" eb="5">
      <t>タツノリ</t>
    </rPh>
    <phoneticPr fontId="17"/>
  </si>
  <si>
    <t>田中　正己</t>
    <rPh sb="0" eb="2">
      <t>タナカ</t>
    </rPh>
    <rPh sb="3" eb="5">
      <t>マサミ</t>
    </rPh>
    <phoneticPr fontId="17"/>
  </si>
  <si>
    <t>伊藤　幸宏</t>
    <rPh sb="0" eb="2">
      <t>イトウ</t>
    </rPh>
    <rPh sb="3" eb="5">
      <t>ユキヒロ</t>
    </rPh>
    <phoneticPr fontId="19"/>
  </si>
  <si>
    <t>青木　博美</t>
    <rPh sb="0" eb="2">
      <t>アオキ</t>
    </rPh>
    <rPh sb="3" eb="5">
      <t>ヒロミ</t>
    </rPh>
    <phoneticPr fontId="17"/>
  </si>
  <si>
    <t>高田　勝也</t>
    <rPh sb="0" eb="2">
      <t>タカダ</t>
    </rPh>
    <rPh sb="3" eb="5">
      <t>カツヤ</t>
    </rPh>
    <phoneticPr fontId="17"/>
  </si>
  <si>
    <t>中田　雄一郎</t>
    <rPh sb="0" eb="2">
      <t>ナカタ</t>
    </rPh>
    <rPh sb="3" eb="6">
      <t>ユウイチロウ</t>
    </rPh>
    <phoneticPr fontId="17"/>
  </si>
  <si>
    <t>中田　真紀</t>
    <rPh sb="0" eb="2">
      <t>ナカタ</t>
    </rPh>
    <rPh sb="3" eb="5">
      <t>マキ</t>
    </rPh>
    <phoneticPr fontId="17"/>
  </si>
  <si>
    <t>中竹　幸二</t>
    <rPh sb="0" eb="2">
      <t>ナカタケ</t>
    </rPh>
    <rPh sb="3" eb="5">
      <t>コウジ</t>
    </rPh>
    <phoneticPr fontId="17"/>
  </si>
  <si>
    <t>下林　リサ</t>
    <rPh sb="0" eb="2">
      <t>シモバヤシ</t>
    </rPh>
    <phoneticPr fontId="17"/>
  </si>
  <si>
    <t>木村　保定</t>
    <rPh sb="0" eb="2">
      <t>キムラ</t>
    </rPh>
    <rPh sb="3" eb="5">
      <t>ヤスサダ</t>
    </rPh>
    <phoneticPr fontId="17"/>
  </si>
  <si>
    <t>宮川　斉</t>
    <rPh sb="0" eb="2">
      <t>ミヤガワ</t>
    </rPh>
    <rPh sb="3" eb="4">
      <t>セイ</t>
    </rPh>
    <phoneticPr fontId="17"/>
  </si>
  <si>
    <t>鋤崎　義美</t>
    <rPh sb="0" eb="2">
      <t>スキザキ</t>
    </rPh>
    <rPh sb="3" eb="5">
      <t>ヨシミ</t>
    </rPh>
    <phoneticPr fontId="3"/>
  </si>
  <si>
    <t>甲斐　不可止</t>
    <rPh sb="0" eb="2">
      <t>カイ</t>
    </rPh>
    <rPh sb="3" eb="5">
      <t>フカ</t>
    </rPh>
    <rPh sb="5" eb="6">
      <t>ドメ</t>
    </rPh>
    <phoneticPr fontId="17"/>
  </si>
  <si>
    <t>45-C</t>
    <phoneticPr fontId="3"/>
  </si>
  <si>
    <t>児玉　聖佳</t>
    <rPh sb="0" eb="2">
      <t>コダマ</t>
    </rPh>
    <rPh sb="3" eb="4">
      <t>セイ</t>
    </rPh>
    <rPh sb="4" eb="5">
      <t>カ</t>
    </rPh>
    <phoneticPr fontId="17"/>
  </si>
  <si>
    <t>拂田　一輝</t>
    <rPh sb="0" eb="1">
      <t>ハラ</t>
    </rPh>
    <rPh sb="1" eb="2">
      <t>タ</t>
    </rPh>
    <rPh sb="3" eb="5">
      <t>カズテル</t>
    </rPh>
    <phoneticPr fontId="17"/>
  </si>
  <si>
    <t>大賀　宜男</t>
    <rPh sb="0" eb="2">
      <t>オオガ</t>
    </rPh>
    <rPh sb="3" eb="5">
      <t>ノブオ</t>
    </rPh>
    <phoneticPr fontId="17"/>
  </si>
  <si>
    <t>長友　道明</t>
    <rPh sb="0" eb="2">
      <t>ナガトモ</t>
    </rPh>
    <rPh sb="3" eb="5">
      <t>ミチアキ</t>
    </rPh>
    <phoneticPr fontId="17"/>
  </si>
  <si>
    <t>妹尾　聡一郎</t>
    <rPh sb="0" eb="2">
      <t>セオ</t>
    </rPh>
    <rPh sb="3" eb="6">
      <t>ソウイチロウ</t>
    </rPh>
    <phoneticPr fontId="17"/>
  </si>
  <si>
    <t>松田　憲和</t>
    <rPh sb="0" eb="2">
      <t>マツダ</t>
    </rPh>
    <rPh sb="3" eb="5">
      <t>ノリカズ</t>
    </rPh>
    <phoneticPr fontId="17"/>
  </si>
  <si>
    <t>菅　正悟</t>
    <rPh sb="0" eb="1">
      <t>スガ</t>
    </rPh>
    <rPh sb="2" eb="4">
      <t>ショウゴ</t>
    </rPh>
    <phoneticPr fontId="17"/>
  </si>
  <si>
    <t>安楽　翔</t>
    <rPh sb="0" eb="2">
      <t>アンラク</t>
    </rPh>
    <rPh sb="3" eb="4">
      <t>ショウ</t>
    </rPh>
    <phoneticPr fontId="17"/>
  </si>
  <si>
    <t>山下　智慎</t>
    <rPh sb="0" eb="2">
      <t>ヤマシタ</t>
    </rPh>
    <rPh sb="3" eb="5">
      <t>サトシシン</t>
    </rPh>
    <phoneticPr fontId="17"/>
  </si>
  <si>
    <t>杉本　正樹</t>
    <rPh sb="0" eb="2">
      <t>スギモト</t>
    </rPh>
    <rPh sb="3" eb="5">
      <t>マサキ</t>
    </rPh>
    <phoneticPr fontId="17"/>
  </si>
  <si>
    <t>加藤　智之</t>
    <rPh sb="0" eb="2">
      <t>カトウ</t>
    </rPh>
    <rPh sb="3" eb="5">
      <t>トモユキ</t>
    </rPh>
    <phoneticPr fontId="17"/>
  </si>
  <si>
    <t>田中　洋平</t>
    <rPh sb="0" eb="2">
      <t>タナカ</t>
    </rPh>
    <rPh sb="3" eb="5">
      <t>ヨウヘイ</t>
    </rPh>
    <phoneticPr fontId="17"/>
  </si>
  <si>
    <t>安藤　勝彦</t>
    <rPh sb="0" eb="2">
      <t>アンドウ</t>
    </rPh>
    <rPh sb="3" eb="5">
      <t>カツヒコ</t>
    </rPh>
    <phoneticPr fontId="17"/>
  </si>
  <si>
    <t>中薗　紀幸</t>
    <rPh sb="0" eb="1">
      <t>ナカ</t>
    </rPh>
    <rPh sb="1" eb="2">
      <t>ソノ</t>
    </rPh>
    <rPh sb="3" eb="5">
      <t>ノリユキ</t>
    </rPh>
    <phoneticPr fontId="19"/>
  </si>
  <si>
    <t>46-C</t>
    <phoneticPr fontId="3"/>
  </si>
  <si>
    <t>若松　聖</t>
    <rPh sb="0" eb="2">
      <t>ワカマツ</t>
    </rPh>
    <rPh sb="3" eb="4">
      <t>セイ</t>
    </rPh>
    <phoneticPr fontId="17"/>
  </si>
  <si>
    <t>内倉　宙輝</t>
    <rPh sb="0" eb="2">
      <t>ウチクラ</t>
    </rPh>
    <rPh sb="3" eb="4">
      <t>チュウ</t>
    </rPh>
    <rPh sb="4" eb="5">
      <t>テル</t>
    </rPh>
    <phoneticPr fontId="17"/>
  </si>
  <si>
    <t>野村　経博</t>
    <rPh sb="0" eb="2">
      <t>ノムラ</t>
    </rPh>
    <rPh sb="3" eb="5">
      <t>ツネヒロ</t>
    </rPh>
    <phoneticPr fontId="19"/>
  </si>
  <si>
    <t>上野　正夫</t>
    <rPh sb="0" eb="2">
      <t>ウエノ</t>
    </rPh>
    <rPh sb="3" eb="5">
      <t>マサオ</t>
    </rPh>
    <phoneticPr fontId="17"/>
  </si>
  <si>
    <t>44-C</t>
    <phoneticPr fontId="3"/>
  </si>
  <si>
    <t>梅木　謙吉</t>
    <rPh sb="0" eb="2">
      <t>ウメキ</t>
    </rPh>
    <rPh sb="3" eb="5">
      <t>ケンキチ</t>
    </rPh>
    <phoneticPr fontId="17"/>
  </si>
  <si>
    <t>阿南　正行</t>
    <rPh sb="0" eb="2">
      <t>アナン</t>
    </rPh>
    <rPh sb="3" eb="5">
      <t>マサユキ</t>
    </rPh>
    <phoneticPr fontId="17"/>
  </si>
  <si>
    <t>後藤　奉成</t>
    <rPh sb="0" eb="2">
      <t>ゴトウ</t>
    </rPh>
    <rPh sb="3" eb="4">
      <t>ホウ</t>
    </rPh>
    <rPh sb="4" eb="5">
      <t>ナリ</t>
    </rPh>
    <phoneticPr fontId="17"/>
  </si>
  <si>
    <t>平岡　和也</t>
    <rPh sb="0" eb="2">
      <t>ヒラオカ</t>
    </rPh>
    <rPh sb="3" eb="5">
      <t>カズヤ</t>
    </rPh>
    <phoneticPr fontId="19"/>
  </si>
  <si>
    <t>佐藤　彰秀</t>
    <rPh sb="0" eb="2">
      <t>サトウ</t>
    </rPh>
    <rPh sb="3" eb="5">
      <t>アキヒデ</t>
    </rPh>
    <phoneticPr fontId="19"/>
  </si>
  <si>
    <t>伊藤　浩久</t>
    <rPh sb="0" eb="2">
      <t>イトウ</t>
    </rPh>
    <rPh sb="3" eb="4">
      <t>ヒロシ</t>
    </rPh>
    <rPh sb="4" eb="5">
      <t>ヒサシ</t>
    </rPh>
    <phoneticPr fontId="19"/>
  </si>
  <si>
    <t>江藤　一彦</t>
    <rPh sb="0" eb="2">
      <t>エトウ</t>
    </rPh>
    <rPh sb="3" eb="5">
      <t>カズヒコ</t>
    </rPh>
    <phoneticPr fontId="19"/>
  </si>
  <si>
    <t>山本　義和</t>
    <rPh sb="0" eb="2">
      <t>ヤマモト</t>
    </rPh>
    <rPh sb="3" eb="5">
      <t>ヨシカズ</t>
    </rPh>
    <phoneticPr fontId="17"/>
  </si>
  <si>
    <t>荒金　孝行</t>
    <rPh sb="0" eb="2">
      <t>アラカネ</t>
    </rPh>
    <rPh sb="3" eb="5">
      <t>タカユキ</t>
    </rPh>
    <phoneticPr fontId="17"/>
  </si>
  <si>
    <t>川島　博光</t>
    <rPh sb="0" eb="2">
      <t>カワシマ</t>
    </rPh>
    <rPh sb="3" eb="5">
      <t>ヒロミツ</t>
    </rPh>
    <phoneticPr fontId="17"/>
  </si>
  <si>
    <t>橋本　光長</t>
    <rPh sb="0" eb="2">
      <t>ハシモト</t>
    </rPh>
    <rPh sb="3" eb="5">
      <t>ミツナガ</t>
    </rPh>
    <phoneticPr fontId="17"/>
  </si>
  <si>
    <t>井美　好順</t>
    <rPh sb="0" eb="2">
      <t>イミ</t>
    </rPh>
    <rPh sb="3" eb="4">
      <t>ス</t>
    </rPh>
    <rPh sb="4" eb="5">
      <t>ジュン</t>
    </rPh>
    <phoneticPr fontId="17"/>
  </si>
  <si>
    <t>三ノ宮　洋一</t>
    <rPh sb="0" eb="1">
      <t>サン</t>
    </rPh>
    <rPh sb="2" eb="3">
      <t>ミヤ</t>
    </rPh>
    <rPh sb="4" eb="6">
      <t>ヨウイチ</t>
    </rPh>
    <phoneticPr fontId="17"/>
  </si>
  <si>
    <t>長谷雄　敏士</t>
    <rPh sb="0" eb="3">
      <t>ハセオ</t>
    </rPh>
    <rPh sb="4" eb="5">
      <t>トシ</t>
    </rPh>
    <rPh sb="5" eb="6">
      <t>シ</t>
    </rPh>
    <phoneticPr fontId="17"/>
  </si>
  <si>
    <t>安藤　覚</t>
    <rPh sb="0" eb="2">
      <t>アンドウ</t>
    </rPh>
    <rPh sb="3" eb="4">
      <t>サトル</t>
    </rPh>
    <phoneticPr fontId="17"/>
  </si>
  <si>
    <t xml:space="preserve">吉良　陽希 </t>
    <phoneticPr fontId="3"/>
  </si>
  <si>
    <t xml:space="preserve">佐藤　優成 </t>
  </si>
  <si>
    <t xml:space="preserve">上野　凜 </t>
  </si>
  <si>
    <t xml:space="preserve">後藤　静 </t>
    <phoneticPr fontId="3"/>
  </si>
  <si>
    <t>00290</t>
    <phoneticPr fontId="3"/>
  </si>
  <si>
    <t xml:space="preserve">吉良　陽希 </t>
  </si>
  <si>
    <t>01063</t>
    <phoneticPr fontId="3"/>
  </si>
  <si>
    <t>01064</t>
    <phoneticPr fontId="3"/>
  </si>
  <si>
    <t>01065</t>
    <phoneticPr fontId="3"/>
  </si>
  <si>
    <t xml:space="preserve">後藤　静 </t>
  </si>
  <si>
    <t>01066</t>
    <phoneticPr fontId="3"/>
  </si>
  <si>
    <t>01067</t>
    <phoneticPr fontId="3"/>
  </si>
  <si>
    <t>詫間　勉</t>
  </si>
  <si>
    <t>01068</t>
    <phoneticPr fontId="3"/>
  </si>
  <si>
    <t>牧　遼太郎</t>
  </si>
  <si>
    <t>01059</t>
    <phoneticPr fontId="3"/>
  </si>
  <si>
    <t>西山　尚吾</t>
    <rPh sb="0" eb="2">
      <t>ニシヤマ</t>
    </rPh>
    <rPh sb="3" eb="5">
      <t>ショウゴ</t>
    </rPh>
    <phoneticPr fontId="3"/>
  </si>
  <si>
    <t>阿部　真樹</t>
    <rPh sb="0" eb="2">
      <t>アベ</t>
    </rPh>
    <rPh sb="3" eb="5">
      <t>マキ</t>
    </rPh>
    <phoneticPr fontId="3"/>
  </si>
  <si>
    <t>阿部　聖司</t>
    <rPh sb="0" eb="2">
      <t>アベ</t>
    </rPh>
    <rPh sb="3" eb="4">
      <t>セイ</t>
    </rPh>
    <rPh sb="4" eb="5">
      <t>シ</t>
    </rPh>
    <phoneticPr fontId="3"/>
  </si>
  <si>
    <t>尾髙　ゆかり</t>
    <rPh sb="0" eb="1">
      <t>オ</t>
    </rPh>
    <rPh sb="1" eb="2">
      <t>タカ</t>
    </rPh>
    <phoneticPr fontId="3"/>
  </si>
  <si>
    <t>00297</t>
  </si>
  <si>
    <t>00298</t>
  </si>
  <si>
    <t>牧　玲央菜</t>
    <rPh sb="0" eb="1">
      <t>マキ</t>
    </rPh>
    <rPh sb="2" eb="4">
      <t>レオ</t>
    </rPh>
    <rPh sb="4" eb="5">
      <t>サイ</t>
    </rPh>
    <phoneticPr fontId="3"/>
  </si>
  <si>
    <t>00299</t>
  </si>
  <si>
    <t>那波　孝太郎</t>
    <rPh sb="0" eb="2">
      <t>ナワ</t>
    </rPh>
    <rPh sb="3" eb="6">
      <t>コウタロウ</t>
    </rPh>
    <phoneticPr fontId="3"/>
  </si>
  <si>
    <t>00300</t>
  </si>
  <si>
    <t>秦　颯佑</t>
    <rPh sb="0" eb="1">
      <t>シン</t>
    </rPh>
    <rPh sb="2" eb="4">
      <t>ソウスケ</t>
    </rPh>
    <phoneticPr fontId="3"/>
  </si>
  <si>
    <t>44-J</t>
    <phoneticPr fontId="3"/>
  </si>
  <si>
    <t>40049</t>
  </si>
  <si>
    <t>44-B</t>
    <phoneticPr fontId="3"/>
  </si>
  <si>
    <t>尾髙　颯々郎</t>
    <rPh sb="3" eb="5">
      <t>サツサツ</t>
    </rPh>
    <rPh sb="5" eb="6">
      <t>ロウ</t>
    </rPh>
    <phoneticPr fontId="3"/>
  </si>
  <si>
    <t>40050</t>
  </si>
  <si>
    <t>詫間　楓</t>
    <rPh sb="0" eb="2">
      <t>タクマ</t>
    </rPh>
    <rPh sb="3" eb="4">
      <t>カエデ</t>
    </rPh>
    <phoneticPr fontId="3"/>
  </si>
  <si>
    <t>30058</t>
  </si>
  <si>
    <r>
      <t>理事長　中野 晴夫　</t>
    </r>
    <r>
      <rPr>
        <sz val="11"/>
        <rFont val="ＭＳ Ｐ明朝"/>
        <family val="1"/>
        <charset val="128"/>
      </rPr>
      <t>㊞</t>
    </r>
    <rPh sb="0" eb="3">
      <t>リジチョウ</t>
    </rPh>
    <rPh sb="4" eb="6">
      <t>ナカノ</t>
    </rPh>
    <rPh sb="7" eb="9">
      <t>ハルオ</t>
    </rPh>
    <phoneticPr fontId="3"/>
  </si>
  <si>
    <t>立会審判員（第３種）</t>
    <rPh sb="0" eb="2">
      <t>タチア</t>
    </rPh>
    <rPh sb="2" eb="4">
      <t>シンパン</t>
    </rPh>
    <rPh sb="4" eb="5">
      <t>イン</t>
    </rPh>
    <rPh sb="6" eb="7">
      <t>ダイ</t>
    </rPh>
    <rPh sb="8" eb="9">
      <t>シュ</t>
    </rPh>
    <phoneticPr fontId="3"/>
  </si>
  <si>
    <t>44-A</t>
    <phoneticPr fontId="3"/>
  </si>
  <si>
    <t>3枚中
2枚目</t>
    <rPh sb="1" eb="3">
      <t>マイチュウ</t>
    </rPh>
    <rPh sb="5" eb="7">
      <t>マイメ</t>
    </rPh>
    <phoneticPr fontId="3"/>
  </si>
  <si>
    <t>CT-07</t>
    <phoneticPr fontId="3"/>
  </si>
  <si>
    <t>令和5年度国民体育大会 第43回九州ブロック大会ボウリング競技</t>
    <rPh sb="0" eb="2">
      <t>レイワ</t>
    </rPh>
    <rPh sb="3" eb="4">
      <t>ネン</t>
    </rPh>
    <rPh sb="4" eb="5">
      <t>ド</t>
    </rPh>
    <rPh sb="5" eb="7">
      <t>コクミン</t>
    </rPh>
    <rPh sb="7" eb="11">
      <t>タイイクタイカイ</t>
    </rPh>
    <rPh sb="12" eb="13">
      <t>ダイ</t>
    </rPh>
    <rPh sb="15" eb="16">
      <t>カイ</t>
    </rPh>
    <rPh sb="16" eb="18">
      <t>キュウシュウ</t>
    </rPh>
    <rPh sb="22" eb="24">
      <t>タイカイ</t>
    </rPh>
    <rPh sb="29" eb="31">
      <t>キョウギ</t>
    </rPh>
    <phoneticPr fontId="3"/>
  </si>
  <si>
    <t>　　ＪＢＣ個人競技記録報告書</t>
    <rPh sb="5" eb="7">
      <t>コジン</t>
    </rPh>
    <rPh sb="7" eb="9">
      <t>キョウギ</t>
    </rPh>
    <rPh sb="9" eb="11">
      <t>キロク</t>
    </rPh>
    <rPh sb="11" eb="14">
      <t>ホウコクショ</t>
    </rPh>
    <phoneticPr fontId="3"/>
  </si>
  <si>
    <t>3枚中
３枚目</t>
    <rPh sb="1" eb="3">
      <t>マイチュウ</t>
    </rPh>
    <rPh sb="5" eb="7">
      <t>マイメ</t>
    </rPh>
    <phoneticPr fontId="3"/>
  </si>
  <si>
    <t>７枚中
４枚目</t>
    <rPh sb="1" eb="3">
      <t>マイチュウ</t>
    </rPh>
    <rPh sb="5" eb="7">
      <t>マイメ</t>
    </rPh>
    <phoneticPr fontId="3"/>
  </si>
  <si>
    <t>７枚中
５枚目</t>
    <rPh sb="1" eb="3">
      <t>マイチュウ</t>
    </rPh>
    <rPh sb="5" eb="7">
      <t>マイメ</t>
    </rPh>
    <phoneticPr fontId="3"/>
  </si>
  <si>
    <t>７枚中
６枚目</t>
    <rPh sb="1" eb="3">
      <t>マイチュウ</t>
    </rPh>
    <rPh sb="5" eb="7">
      <t>マイメ</t>
    </rPh>
    <phoneticPr fontId="3"/>
  </si>
  <si>
    <t>７枚中
７枚目</t>
    <rPh sb="1" eb="3">
      <t>マイチュウ</t>
    </rPh>
    <rPh sb="5" eb="7">
      <t>マイメ</t>
    </rPh>
    <phoneticPr fontId="3"/>
  </si>
  <si>
    <t>枚中
枚目</t>
    <rPh sb="0" eb="2">
      <t>マイチュウ</t>
    </rPh>
    <rPh sb="3" eb="5">
      <t>マイメ</t>
    </rPh>
    <phoneticPr fontId="3"/>
  </si>
  <si>
    <t>砂川　舞佳</t>
    <rPh sb="0" eb="2">
      <t>スナガワ</t>
    </rPh>
    <rPh sb="3" eb="4">
      <t>マイ</t>
    </rPh>
    <rPh sb="4" eb="5">
      <t>ヨシ</t>
    </rPh>
    <phoneticPr fontId="3"/>
  </si>
  <si>
    <t>宮國　愛奈</t>
    <rPh sb="0" eb="1">
      <t>ミヤ</t>
    </rPh>
    <rPh sb="1" eb="2">
      <t>クニ</t>
    </rPh>
    <rPh sb="3" eb="4">
      <t>アイ</t>
    </rPh>
    <rPh sb="4" eb="5">
      <t>ナ</t>
    </rPh>
    <phoneticPr fontId="3"/>
  </si>
  <si>
    <t>座波　政斗</t>
    <rPh sb="0" eb="2">
      <t>ザナミ</t>
    </rPh>
    <rPh sb="3" eb="4">
      <t>マサ</t>
    </rPh>
    <rPh sb="4" eb="5">
      <t>ト</t>
    </rPh>
    <phoneticPr fontId="3"/>
  </si>
  <si>
    <t>津波古　蓮</t>
    <rPh sb="0" eb="3">
      <t>ツハコ</t>
    </rPh>
    <rPh sb="4" eb="5">
      <t>レン</t>
    </rPh>
    <phoneticPr fontId="3"/>
  </si>
  <si>
    <t>永沢　星矢</t>
    <rPh sb="0" eb="2">
      <t>ナガサワ</t>
    </rPh>
    <rPh sb="3" eb="4">
      <t>ホシ</t>
    </rPh>
    <rPh sb="4" eb="5">
      <t>ヤ</t>
    </rPh>
    <phoneticPr fontId="3"/>
  </si>
  <si>
    <t>愛甲　雅治</t>
    <rPh sb="0" eb="2">
      <t>アイコウ</t>
    </rPh>
    <rPh sb="3" eb="5">
      <t>マサハル</t>
    </rPh>
    <phoneticPr fontId="3"/>
  </si>
  <si>
    <t>藤井　　果莉奈</t>
    <rPh sb="0" eb="2">
      <t>フジイ</t>
    </rPh>
    <rPh sb="4" eb="5">
      <t>カ</t>
    </rPh>
    <rPh sb="5" eb="6">
      <t>リ</t>
    </rPh>
    <rPh sb="6" eb="7">
      <t>ナ</t>
    </rPh>
    <phoneticPr fontId="3"/>
  </si>
  <si>
    <t>首藤　陸斗</t>
    <rPh sb="0" eb="2">
      <t>シュトウ</t>
    </rPh>
    <rPh sb="3" eb="4">
      <t>リク</t>
    </rPh>
    <rPh sb="4" eb="5">
      <t>ト</t>
    </rPh>
    <phoneticPr fontId="3"/>
  </si>
  <si>
    <t>岩本　征也</t>
    <rPh sb="0" eb="2">
      <t>イワモト</t>
    </rPh>
    <rPh sb="3" eb="4">
      <t>セイ</t>
    </rPh>
    <rPh sb="4" eb="5">
      <t>ヤ</t>
    </rPh>
    <phoneticPr fontId="3"/>
  </si>
  <si>
    <t>後藤　静</t>
    <rPh sb="0" eb="2">
      <t>ゴトウ</t>
    </rPh>
    <rPh sb="3" eb="4">
      <t>シズ</t>
    </rPh>
    <phoneticPr fontId="3"/>
  </si>
  <si>
    <t>上野　凜</t>
    <rPh sb="0" eb="2">
      <t>ウエノ</t>
    </rPh>
    <rPh sb="3" eb="4">
      <t>リン</t>
    </rPh>
    <phoneticPr fontId="3"/>
  </si>
  <si>
    <t>迫　真央</t>
    <rPh sb="0" eb="1">
      <t>サコ</t>
    </rPh>
    <rPh sb="2" eb="4">
      <t>マオ</t>
    </rPh>
    <phoneticPr fontId="3"/>
  </si>
  <si>
    <t>道済　響月</t>
    <rPh sb="0" eb="1">
      <t>ミチ</t>
    </rPh>
    <rPh sb="1" eb="2">
      <t>スミ</t>
    </rPh>
    <rPh sb="3" eb="4">
      <t>ヒビ</t>
    </rPh>
    <rPh sb="4" eb="5">
      <t>ツキ</t>
    </rPh>
    <phoneticPr fontId="3"/>
  </si>
  <si>
    <t>森永　紗凪</t>
    <rPh sb="0" eb="2">
      <t>モリナガ</t>
    </rPh>
    <rPh sb="3" eb="4">
      <t>シャ</t>
    </rPh>
    <rPh sb="4" eb="5">
      <t>ナギ</t>
    </rPh>
    <phoneticPr fontId="3"/>
  </si>
  <si>
    <t>本田　陽士</t>
    <rPh sb="0" eb="2">
      <t>ホンダ</t>
    </rPh>
    <rPh sb="3" eb="4">
      <t>ヨウ</t>
    </rPh>
    <rPh sb="4" eb="5">
      <t>シ</t>
    </rPh>
    <phoneticPr fontId="3"/>
  </si>
  <si>
    <t>山口　夏花</t>
    <rPh sb="0" eb="2">
      <t>ヤマグチ</t>
    </rPh>
    <rPh sb="3" eb="4">
      <t>ナツ</t>
    </rPh>
    <rPh sb="4" eb="5">
      <t>ハナ</t>
    </rPh>
    <phoneticPr fontId="3"/>
  </si>
  <si>
    <t>古賀　友翔</t>
    <rPh sb="0" eb="2">
      <t>コガ</t>
    </rPh>
    <rPh sb="3" eb="4">
      <t>トモ</t>
    </rPh>
    <rPh sb="4" eb="5">
      <t>ショウ</t>
    </rPh>
    <phoneticPr fontId="3"/>
  </si>
  <si>
    <t>山口　大惺</t>
    <rPh sb="0" eb="2">
      <t>ヤマグチ</t>
    </rPh>
    <rPh sb="3" eb="4">
      <t>ダイ</t>
    </rPh>
    <rPh sb="4" eb="5">
      <t>セイ</t>
    </rPh>
    <phoneticPr fontId="3"/>
  </si>
  <si>
    <t>中島　佳音</t>
    <rPh sb="0" eb="2">
      <t>ナカシマ</t>
    </rPh>
    <rPh sb="3" eb="4">
      <t>ヨシ</t>
    </rPh>
    <rPh sb="4" eb="5">
      <t>オト</t>
    </rPh>
    <phoneticPr fontId="3"/>
  </si>
  <si>
    <t>小野　しおり</t>
    <rPh sb="0" eb="2">
      <t>オノ</t>
    </rPh>
    <phoneticPr fontId="3"/>
  </si>
  <si>
    <t>笠原　裕惺</t>
    <rPh sb="0" eb="2">
      <t>カサハラ</t>
    </rPh>
    <rPh sb="3" eb="4">
      <t>ユウ</t>
    </rPh>
    <rPh sb="4" eb="5">
      <t>セイ</t>
    </rPh>
    <phoneticPr fontId="3"/>
  </si>
  <si>
    <t>小野　はるか</t>
    <rPh sb="0" eb="2">
      <t>オノ</t>
    </rPh>
    <phoneticPr fontId="3"/>
  </si>
  <si>
    <t>田中　陽貴</t>
    <rPh sb="0" eb="2">
      <t>タナカ</t>
    </rPh>
    <rPh sb="3" eb="4">
      <t>ヨウ</t>
    </rPh>
    <rPh sb="4" eb="5">
      <t>キ</t>
    </rPh>
    <phoneticPr fontId="3"/>
  </si>
  <si>
    <t>片桐　麻実</t>
    <rPh sb="0" eb="2">
      <t>カタギリ</t>
    </rPh>
    <rPh sb="3" eb="5">
      <t>アサミノ</t>
    </rPh>
    <phoneticPr fontId="3"/>
  </si>
  <si>
    <t>武藤　遥華</t>
    <rPh sb="0" eb="2">
      <t>ムトウ</t>
    </rPh>
    <rPh sb="3" eb="4">
      <t>ハルカ</t>
    </rPh>
    <rPh sb="4" eb="5">
      <t>ハナ</t>
    </rPh>
    <phoneticPr fontId="3"/>
  </si>
  <si>
    <t>長尾　脩甫</t>
    <rPh sb="0" eb="2">
      <t>ナガオ</t>
    </rPh>
    <rPh sb="3" eb="4">
      <t>シュウ</t>
    </rPh>
    <rPh sb="4" eb="5">
      <t>ホ</t>
    </rPh>
    <phoneticPr fontId="3"/>
  </si>
  <si>
    <t>黒瀬　一歩</t>
    <rPh sb="0" eb="2">
      <t>クロセ</t>
    </rPh>
    <rPh sb="3" eb="4">
      <t>イチ</t>
    </rPh>
    <rPh sb="4" eb="5">
      <t>アル</t>
    </rPh>
    <phoneticPr fontId="3"/>
  </si>
  <si>
    <t>中里　隆星</t>
    <rPh sb="0" eb="2">
      <t>ナカザト</t>
    </rPh>
    <rPh sb="3" eb="4">
      <t>リュウ</t>
    </rPh>
    <rPh sb="4" eb="5">
      <t>ホシ</t>
    </rPh>
    <phoneticPr fontId="3"/>
  </si>
  <si>
    <t>西島本　有生</t>
    <rPh sb="0" eb="3">
      <t>ニシシマモト</t>
    </rPh>
    <rPh sb="4" eb="5">
      <t>ユウ</t>
    </rPh>
    <rPh sb="5" eb="6">
      <t>イ</t>
    </rPh>
    <phoneticPr fontId="3"/>
  </si>
  <si>
    <t>熊　凌汰</t>
    <rPh sb="0" eb="1">
      <t>クマ</t>
    </rPh>
    <rPh sb="2" eb="3">
      <t>リョウ</t>
    </rPh>
    <rPh sb="3" eb="4">
      <t>タ</t>
    </rPh>
    <phoneticPr fontId="3"/>
  </si>
  <si>
    <t>稲福　心衣奈</t>
    <rPh sb="0" eb="2">
      <t>イナフク</t>
    </rPh>
    <rPh sb="3" eb="4">
      <t>ココロ</t>
    </rPh>
    <rPh sb="4" eb="5">
      <t>ギヌ</t>
    </rPh>
    <rPh sb="5" eb="6">
      <t>ナ</t>
    </rPh>
    <phoneticPr fontId="3"/>
  </si>
  <si>
    <t>野村　幸助</t>
    <rPh sb="0" eb="2">
      <t>ノムラ</t>
    </rPh>
    <rPh sb="3" eb="4">
      <t>ユキ</t>
    </rPh>
    <rPh sb="4" eb="5">
      <t>スケ</t>
    </rPh>
    <phoneticPr fontId="3"/>
  </si>
  <si>
    <t>川上　菜緒</t>
    <rPh sb="0" eb="2">
      <t>カワカミ</t>
    </rPh>
    <rPh sb="3" eb="5">
      <t>ナオ</t>
    </rPh>
    <phoneticPr fontId="3"/>
  </si>
  <si>
    <t>古堅　葉月</t>
    <rPh sb="0" eb="1">
      <t>フル</t>
    </rPh>
    <rPh sb="1" eb="2">
      <t>ケン</t>
    </rPh>
    <rPh sb="3" eb="5">
      <t>ハヅキ</t>
    </rPh>
    <phoneticPr fontId="3"/>
  </si>
  <si>
    <t>大城　安史</t>
    <rPh sb="0" eb="2">
      <t>オオシロ</t>
    </rPh>
    <rPh sb="3" eb="4">
      <t>アン</t>
    </rPh>
    <rPh sb="4" eb="5">
      <t>フミ</t>
    </rPh>
    <phoneticPr fontId="3"/>
  </si>
  <si>
    <t>仲宗根　雅恵</t>
    <rPh sb="0" eb="3">
      <t>ナカソネ</t>
    </rPh>
    <rPh sb="4" eb="6">
      <t>マサエ</t>
    </rPh>
    <phoneticPr fontId="3"/>
  </si>
  <si>
    <t>渡邉　　姫菜</t>
    <rPh sb="0" eb="2">
      <t>ワタナベ</t>
    </rPh>
    <rPh sb="4" eb="5">
      <t>ヒメ</t>
    </rPh>
    <rPh sb="5" eb="6">
      <t>ナ</t>
    </rPh>
    <phoneticPr fontId="3"/>
  </si>
  <si>
    <t>石井　　瑞穂</t>
    <rPh sb="0" eb="2">
      <t>イシイ</t>
    </rPh>
    <rPh sb="4" eb="6">
      <t>ミズホ</t>
    </rPh>
    <phoneticPr fontId="3"/>
  </si>
  <si>
    <t>曽我　雄太</t>
    <rPh sb="0" eb="2">
      <t>ソガ</t>
    </rPh>
    <rPh sb="3" eb="5">
      <t>ユウタ</t>
    </rPh>
    <phoneticPr fontId="3"/>
  </si>
  <si>
    <t>前屋　瑠美</t>
    <rPh sb="0" eb="2">
      <t>マエヤ</t>
    </rPh>
    <rPh sb="3" eb="5">
      <t>ルミ</t>
    </rPh>
    <phoneticPr fontId="3"/>
  </si>
  <si>
    <t>児玉　聖佳</t>
    <rPh sb="0" eb="2">
      <t>コダマ</t>
    </rPh>
    <rPh sb="3" eb="4">
      <t>セイ</t>
    </rPh>
    <rPh sb="4" eb="5">
      <t>ヨシ</t>
    </rPh>
    <phoneticPr fontId="3"/>
  </si>
  <si>
    <t>加治佐　崇</t>
    <rPh sb="0" eb="3">
      <t>カジサ</t>
    </rPh>
    <rPh sb="4" eb="5">
      <t>タカシ</t>
    </rPh>
    <phoneticPr fontId="3"/>
  </si>
  <si>
    <t>晋　義見</t>
    <rPh sb="0" eb="1">
      <t>シン</t>
    </rPh>
    <rPh sb="2" eb="3">
      <t>ヨシ</t>
    </rPh>
    <rPh sb="3" eb="4">
      <t>ミ</t>
    </rPh>
    <phoneticPr fontId="3"/>
  </si>
  <si>
    <t>桜庭　良弘</t>
    <rPh sb="0" eb="2">
      <t>サクラバ</t>
    </rPh>
    <rPh sb="3" eb="4">
      <t>リョウ</t>
    </rPh>
    <rPh sb="4" eb="5">
      <t>ヒロ</t>
    </rPh>
    <phoneticPr fontId="3"/>
  </si>
  <si>
    <t>鬼束　咲希</t>
    <rPh sb="0" eb="1">
      <t>オニ</t>
    </rPh>
    <rPh sb="1" eb="2">
      <t>ソク</t>
    </rPh>
    <rPh sb="3" eb="4">
      <t>サキ</t>
    </rPh>
    <rPh sb="4" eb="5">
      <t>ノゾミ</t>
    </rPh>
    <phoneticPr fontId="3"/>
  </si>
  <si>
    <t>岩本　藍樺</t>
    <rPh sb="0" eb="2">
      <t>イワモト</t>
    </rPh>
    <rPh sb="3" eb="4">
      <t>アイ</t>
    </rPh>
    <rPh sb="4" eb="5">
      <t>カバ</t>
    </rPh>
    <phoneticPr fontId="3"/>
  </si>
  <si>
    <t>佐伯　元貴</t>
    <rPh sb="0" eb="2">
      <t>サイキ</t>
    </rPh>
    <rPh sb="3" eb="4">
      <t>モト</t>
    </rPh>
    <rPh sb="4" eb="5">
      <t>キ</t>
    </rPh>
    <phoneticPr fontId="3"/>
  </si>
  <si>
    <t>工藤　郁也</t>
    <rPh sb="0" eb="2">
      <t>クドウ</t>
    </rPh>
    <rPh sb="3" eb="5">
      <t>イクヤ</t>
    </rPh>
    <phoneticPr fontId="3"/>
  </si>
  <si>
    <t>進　博美</t>
    <rPh sb="0" eb="1">
      <t>ススム</t>
    </rPh>
    <rPh sb="2" eb="4">
      <t>ヒロミ</t>
    </rPh>
    <phoneticPr fontId="3"/>
  </si>
  <si>
    <t>久保田　千佳</t>
    <rPh sb="0" eb="3">
      <t>クボタ</t>
    </rPh>
    <rPh sb="4" eb="6">
      <t>チカ</t>
    </rPh>
    <phoneticPr fontId="3"/>
  </si>
  <si>
    <t>井之上　准己</t>
    <rPh sb="0" eb="3">
      <t>イノウエ</t>
    </rPh>
    <rPh sb="4" eb="5">
      <t>ジュン</t>
    </rPh>
    <rPh sb="5" eb="6">
      <t>ミ</t>
    </rPh>
    <phoneticPr fontId="3"/>
  </si>
  <si>
    <t>下林　智広</t>
    <rPh sb="0" eb="2">
      <t>シモバヤシ</t>
    </rPh>
    <rPh sb="3" eb="5">
      <t>チヒロ</t>
    </rPh>
    <phoneticPr fontId="3"/>
  </si>
  <si>
    <t>中川　晶子</t>
    <rPh sb="0" eb="2">
      <t>ナカガワ</t>
    </rPh>
    <rPh sb="3" eb="5">
      <t>アキコ</t>
    </rPh>
    <phoneticPr fontId="3"/>
  </si>
  <si>
    <t>中川　貴史</t>
    <rPh sb="0" eb="2">
      <t>ナカガワ</t>
    </rPh>
    <rPh sb="3" eb="4">
      <t>タカシ</t>
    </rPh>
    <rPh sb="4" eb="5">
      <t>フミ</t>
    </rPh>
    <phoneticPr fontId="3"/>
  </si>
  <si>
    <t>村上　一広</t>
    <rPh sb="0" eb="2">
      <t>ムラカミ</t>
    </rPh>
    <rPh sb="3" eb="4">
      <t>イチ</t>
    </rPh>
    <rPh sb="4" eb="5">
      <t>ヒロ</t>
    </rPh>
    <phoneticPr fontId="3"/>
  </si>
  <si>
    <t>福満　亮</t>
    <rPh sb="0" eb="2">
      <t>フクミツ</t>
    </rPh>
    <rPh sb="3" eb="4">
      <t>リョウ</t>
    </rPh>
    <phoneticPr fontId="3"/>
  </si>
  <si>
    <t>富永　知紗希</t>
    <rPh sb="0" eb="2">
      <t>トミナガ</t>
    </rPh>
    <rPh sb="3" eb="4">
      <t>シ</t>
    </rPh>
    <rPh sb="4" eb="5">
      <t>サ</t>
    </rPh>
    <rPh sb="5" eb="6">
      <t>ノゾミ</t>
    </rPh>
    <phoneticPr fontId="3"/>
  </si>
  <si>
    <t>原口　優馬</t>
    <rPh sb="0" eb="2">
      <t>ハラグチ</t>
    </rPh>
    <rPh sb="3" eb="5">
      <t>ユウマ</t>
    </rPh>
    <phoneticPr fontId="3"/>
  </si>
  <si>
    <t>松尾　妃奈</t>
    <rPh sb="0" eb="2">
      <t>マツオ</t>
    </rPh>
    <rPh sb="3" eb="5">
      <t>ヒナ</t>
    </rPh>
    <phoneticPr fontId="3"/>
  </si>
  <si>
    <t>山本　達也</t>
    <rPh sb="0" eb="2">
      <t>ヤマモト</t>
    </rPh>
    <rPh sb="3" eb="5">
      <t>タツヤ</t>
    </rPh>
    <phoneticPr fontId="3"/>
  </si>
  <si>
    <t>山下　知且</t>
    <rPh sb="0" eb="2">
      <t>ヤマシタ</t>
    </rPh>
    <rPh sb="3" eb="4">
      <t>トモ</t>
    </rPh>
    <phoneticPr fontId="3"/>
  </si>
  <si>
    <t>山中　美智恵</t>
    <rPh sb="0" eb="2">
      <t>ヤマナカ</t>
    </rPh>
    <rPh sb="3" eb="6">
      <t>ミチエ</t>
    </rPh>
    <phoneticPr fontId="3"/>
  </si>
  <si>
    <t>山崎　千代美</t>
    <rPh sb="0" eb="2">
      <t>ヤマサキ</t>
    </rPh>
    <rPh sb="3" eb="6">
      <t>チヨミ</t>
    </rPh>
    <phoneticPr fontId="3"/>
  </si>
  <si>
    <t>伊勢川　華愛</t>
    <rPh sb="0" eb="3">
      <t>イセガワ</t>
    </rPh>
    <rPh sb="4" eb="5">
      <t>ハナ</t>
    </rPh>
    <rPh sb="5" eb="6">
      <t>アイ</t>
    </rPh>
    <phoneticPr fontId="3"/>
  </si>
  <si>
    <t>浦丸　真生</t>
    <rPh sb="0" eb="2">
      <t>ウラマル</t>
    </rPh>
    <rPh sb="3" eb="4">
      <t>マサ</t>
    </rPh>
    <rPh sb="4" eb="5">
      <t>イ</t>
    </rPh>
    <phoneticPr fontId="3"/>
  </si>
  <si>
    <t>笠原　裕奈</t>
    <rPh sb="0" eb="2">
      <t>カサハラ</t>
    </rPh>
    <rPh sb="3" eb="4">
      <t>ユウ</t>
    </rPh>
    <rPh sb="4" eb="5">
      <t>ナ</t>
    </rPh>
    <phoneticPr fontId="3"/>
  </si>
  <si>
    <t>中島　望結</t>
    <rPh sb="0" eb="2">
      <t>ナカシマ</t>
    </rPh>
    <rPh sb="3" eb="4">
      <t>ノゾ</t>
    </rPh>
    <rPh sb="4" eb="5">
      <t>ユ</t>
    </rPh>
    <phoneticPr fontId="3"/>
  </si>
  <si>
    <t>村濱　裕紀</t>
    <rPh sb="0" eb="2">
      <t>ムラハマ</t>
    </rPh>
    <rPh sb="3" eb="4">
      <t>ユウ</t>
    </rPh>
    <rPh sb="4" eb="5">
      <t>キ</t>
    </rPh>
    <phoneticPr fontId="3"/>
  </si>
  <si>
    <t>枝吉　誠</t>
    <rPh sb="0" eb="2">
      <t>エダヨシ</t>
    </rPh>
    <rPh sb="3" eb="4">
      <t>マコト</t>
    </rPh>
    <phoneticPr fontId="3"/>
  </si>
  <si>
    <t>野田　賢一郎</t>
    <rPh sb="0" eb="2">
      <t>ノダ</t>
    </rPh>
    <rPh sb="3" eb="6">
      <t>ケンイチロウ</t>
    </rPh>
    <phoneticPr fontId="3"/>
  </si>
  <si>
    <t>松尾　斉</t>
    <rPh sb="0" eb="2">
      <t>マツオ</t>
    </rPh>
    <rPh sb="3" eb="4">
      <t>サイ</t>
    </rPh>
    <phoneticPr fontId="3"/>
  </si>
  <si>
    <t>黒瀬　莉乃</t>
    <rPh sb="0" eb="2">
      <t>クロセ</t>
    </rPh>
    <rPh sb="3" eb="5">
      <t>リノ</t>
    </rPh>
    <phoneticPr fontId="3"/>
  </si>
  <si>
    <t>岡本　龍二</t>
    <rPh sb="0" eb="2">
      <t>オカモト</t>
    </rPh>
    <rPh sb="3" eb="5">
      <t>リュウジ</t>
    </rPh>
    <phoneticPr fontId="3"/>
  </si>
  <si>
    <t>長尾　梨沙</t>
    <rPh sb="0" eb="2">
      <t>ナガオ</t>
    </rPh>
    <rPh sb="3" eb="5">
      <t>リサ</t>
    </rPh>
    <phoneticPr fontId="3"/>
  </si>
  <si>
    <t>髙木　遼介</t>
    <rPh sb="0" eb="2">
      <t>タカギ</t>
    </rPh>
    <rPh sb="3" eb="5">
      <t>リョウスケ</t>
    </rPh>
    <phoneticPr fontId="3"/>
  </si>
  <si>
    <t>升水　祐介</t>
    <rPh sb="0" eb="2">
      <t>マスミズ</t>
    </rPh>
    <rPh sb="3" eb="5">
      <t>ユウスケ</t>
    </rPh>
    <phoneticPr fontId="3"/>
  </si>
  <si>
    <t>本村　優佳</t>
    <rPh sb="0" eb="2">
      <t>モトムラ</t>
    </rPh>
    <rPh sb="3" eb="5">
      <t>ユカ</t>
    </rPh>
    <phoneticPr fontId="3"/>
  </si>
  <si>
    <t>藤田　亜美</t>
    <rPh sb="0" eb="2">
      <t>フジタ</t>
    </rPh>
    <rPh sb="3" eb="5">
      <t>アミ</t>
    </rPh>
    <phoneticPr fontId="3"/>
  </si>
  <si>
    <t>競技会申請月日</t>
    <phoneticPr fontId="27"/>
  </si>
  <si>
    <t>競技会名称</t>
    <phoneticPr fontId="27"/>
  </si>
  <si>
    <t>競技会開催期間　</t>
    <phoneticPr fontId="27"/>
  </si>
  <si>
    <t>競技方法</t>
    <phoneticPr fontId="27"/>
  </si>
  <si>
    <t>立会審判員</t>
    <rPh sb="0" eb="2">
      <t>タチア</t>
    </rPh>
    <rPh sb="2" eb="4">
      <t>シンパン</t>
    </rPh>
    <rPh sb="4" eb="5">
      <t>イン</t>
    </rPh>
    <phoneticPr fontId="3"/>
  </si>
  <si>
    <r>
      <t>競 技 会</t>
    </r>
    <r>
      <rPr>
        <b/>
        <u val="double"/>
        <sz val="20"/>
        <color theme="1"/>
        <rFont val="Century"/>
        <family val="1"/>
      </rPr>
      <t xml:space="preserve">  </t>
    </r>
    <r>
      <rPr>
        <b/>
        <u val="double"/>
        <sz val="20"/>
        <color theme="1"/>
        <rFont val="ＭＳ 明朝"/>
        <family val="1"/>
        <charset val="128"/>
      </rPr>
      <t>公</t>
    </r>
    <r>
      <rPr>
        <b/>
        <u val="double"/>
        <sz val="20"/>
        <color theme="1"/>
        <rFont val="Century"/>
        <family val="1"/>
      </rPr>
      <t xml:space="preserve">  </t>
    </r>
    <r>
      <rPr>
        <b/>
        <u val="double"/>
        <sz val="20"/>
        <color theme="1"/>
        <rFont val="ＭＳ 明朝"/>
        <family val="1"/>
        <charset val="128"/>
      </rPr>
      <t>認</t>
    </r>
    <r>
      <rPr>
        <b/>
        <u val="double"/>
        <sz val="20"/>
        <color theme="1"/>
        <rFont val="Century"/>
        <family val="1"/>
      </rPr>
      <t xml:space="preserve">  </t>
    </r>
    <r>
      <rPr>
        <b/>
        <u val="double"/>
        <sz val="20"/>
        <color theme="1"/>
        <rFont val="ＭＳ 明朝"/>
        <family val="1"/>
        <charset val="128"/>
      </rPr>
      <t>料</t>
    </r>
    <r>
      <rPr>
        <b/>
        <u val="double"/>
        <sz val="20"/>
        <color theme="1"/>
        <rFont val="Century"/>
        <family val="1"/>
      </rPr>
      <t xml:space="preserve">  </t>
    </r>
    <r>
      <rPr>
        <b/>
        <u val="double"/>
        <sz val="20"/>
        <color theme="1"/>
        <rFont val="ＭＳ 明朝"/>
        <family val="1"/>
        <charset val="128"/>
      </rPr>
      <t>計</t>
    </r>
    <r>
      <rPr>
        <b/>
        <u val="double"/>
        <sz val="20"/>
        <color theme="1"/>
        <rFont val="Century"/>
        <family val="1"/>
      </rPr>
      <t xml:space="preserve">  </t>
    </r>
    <r>
      <rPr>
        <b/>
        <u val="double"/>
        <sz val="20"/>
        <color theme="1"/>
        <rFont val="ＭＳ 明朝"/>
        <family val="1"/>
        <charset val="128"/>
      </rPr>
      <t>算</t>
    </r>
    <r>
      <rPr>
        <b/>
        <u val="double"/>
        <sz val="20"/>
        <color theme="1"/>
        <rFont val="Century"/>
        <family val="1"/>
      </rPr>
      <t xml:space="preserve">  </t>
    </r>
    <r>
      <rPr>
        <b/>
        <u val="double"/>
        <sz val="20"/>
        <color theme="1"/>
        <rFont val="ＭＳ 明朝"/>
        <family val="1"/>
        <charset val="128"/>
      </rPr>
      <t>書</t>
    </r>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</si>
</sst>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lt;=999]000;[&lt;=9999]000\-00;000\-0000"/>
    <numFmt numFmtId="178" formatCode="###&quot;名&quot;"/>
    <numFmt numFmtId="179" formatCode="[$-F800]dddd\,\ mmmm\ dd\,\ yyyy"/>
    <numFmt numFmtId="180" formatCode="0_ "/>
    <numFmt numFmtId="181" formatCode="00000"/>
    <numFmt numFmtId="182" formatCode="0_);[Red]\(0\)"/>
    <numFmt numFmtId="183" formatCode="&quot;公認No.&quot;@"/>
  </numFmts>
  <fonts count="4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indexed="8"/>
      <name val="ＭＳ Ｐ明朝"/>
      <family val="1"/>
      <charset val="128"/>
    </font>
    <font>
      <sz val="11"/>
      <color indexed="8"/>
      <name val="ＭＳ Ｐ明朝"/>
      <family val="1"/>
      <charset val="128"/>
    </font>
    <font>
      <sz val="11"/>
      <color indexed="8"/>
      <name val="ＭＳ Ｐゴシック"/>
      <family val="3"/>
      <charset val="128"/>
    </font>
    <font>
      <sz val="14"/>
      <color indexed="8"/>
      <name val="ＭＳ Ｐ明朝"/>
      <family val="1"/>
      <charset val="128"/>
    </font>
    <font>
      <sz val="13"/>
      <color indexed="8"/>
      <name val="ＭＳ Ｐ明朝"/>
      <family val="1"/>
      <charset val="128"/>
    </font>
    <font>
      <b/>
      <sz val="16"/>
      <color indexed="8"/>
      <name val="ＭＳ Ｐ明朝"/>
      <family val="1"/>
      <charset val="128"/>
    </font>
    <font>
      <sz val="6"/>
      <name val="ＭＳ Ｐ明朝"/>
      <family val="1"/>
      <charset val="128"/>
    </font>
    <font>
      <sz val="18"/>
      <color indexed="8"/>
      <name val="ＭＳ Ｐ明朝"/>
      <family val="1"/>
      <charset val="128"/>
    </font>
    <font>
      <sz val="14"/>
      <color theme="1"/>
      <name val="游ゴシック"/>
      <family val="3"/>
      <charset val="128"/>
      <scheme val="minor"/>
    </font>
    <font>
      <sz val="11"/>
      <name val="ＭＳ Ｐゴシック"/>
      <family val="3"/>
      <charset val="128"/>
    </font>
    <font>
      <b/>
      <sz val="9"/>
      <color indexed="81"/>
      <name val="MS P ゴシック"/>
      <family val="3"/>
      <charset val="128"/>
    </font>
    <font>
      <sz val="12"/>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sz val="10"/>
      <name val="ＭＳ Ｐ明朝"/>
      <family val="1"/>
      <charset val="128"/>
    </font>
    <font>
      <sz val="12"/>
      <color theme="1"/>
      <name val="ＭＳ Ｐ明朝"/>
      <family val="1"/>
      <charset val="128"/>
    </font>
    <font>
      <sz val="9"/>
      <name val="ＭＳ Ｐ明朝"/>
      <family val="1"/>
      <charset val="128"/>
    </font>
    <font>
      <sz val="8"/>
      <name val="ＭＳ Ｐ明朝"/>
      <family val="1"/>
      <charset val="128"/>
    </font>
    <font>
      <sz val="9"/>
      <color indexed="81"/>
      <name val="MS P ゴシック"/>
      <family val="3"/>
      <charset val="128"/>
    </font>
    <font>
      <sz val="12"/>
      <color theme="1"/>
      <name val="ＭＳ Ｐ明朝"/>
      <family val="2"/>
      <charset val="128"/>
    </font>
    <font>
      <b/>
      <u val="double"/>
      <sz val="20"/>
      <color theme="1"/>
      <name val="ＭＳ 明朝"/>
      <family val="1"/>
      <charset val="128"/>
    </font>
    <font>
      <b/>
      <u val="double"/>
      <sz val="20"/>
      <color theme="1"/>
      <name val="Century"/>
      <family val="1"/>
    </font>
    <font>
      <sz val="6"/>
      <name val="ＭＳ Ｐ明朝"/>
      <family val="2"/>
      <charset val="128"/>
    </font>
    <font>
      <sz val="12"/>
      <color theme="1"/>
      <name val="Century"/>
      <family val="1"/>
    </font>
    <font>
      <u/>
      <sz val="12"/>
      <color theme="1"/>
      <name val="ＭＳ Ｐ明朝"/>
      <family val="1"/>
      <charset val="128"/>
    </font>
    <font>
      <b/>
      <sz val="12"/>
      <color theme="1"/>
      <name val="ＭＳ Ｐ明朝"/>
      <family val="1"/>
      <charset val="128"/>
    </font>
    <font>
      <sz val="12"/>
      <color theme="1"/>
      <name val="ＭＳ Ｐゴシック"/>
      <family val="3"/>
      <charset val="128"/>
    </font>
    <font>
      <sz val="14"/>
      <color rgb="FFFF0000"/>
      <name val="ＭＳ Ｐ明朝"/>
      <family val="1"/>
      <charset val="128"/>
    </font>
    <font>
      <sz val="11"/>
      <name val="游ゴシック"/>
      <family val="3"/>
      <charset val="128"/>
      <scheme val="minor"/>
    </font>
    <font>
      <sz val="11"/>
      <color rgb="FFFF0000"/>
      <name val="ＭＳ Ｐゴシック"/>
      <family val="3"/>
      <charset val="128"/>
    </font>
    <font>
      <sz val="14"/>
      <name val="ＭＳ Ｐ明朝"/>
      <family val="1"/>
      <charset val="128"/>
    </font>
    <font>
      <sz val="15"/>
      <name val="ＭＳ Ｐゴシック"/>
      <family val="3"/>
      <charset val="128"/>
    </font>
    <font>
      <sz val="9.5"/>
      <color rgb="FF000000"/>
      <name val="ＭＳ Ｐゴシック"/>
      <family val="2"/>
    </font>
    <font>
      <sz val="9.5"/>
      <name val="ＭＳ Ｐゴシック"/>
      <family val="3"/>
    </font>
    <font>
      <sz val="9.5"/>
      <name val="ＭＳ Ｐゴシック"/>
      <family val="3"/>
      <charset val="128"/>
    </font>
    <font>
      <sz val="10"/>
      <color theme="1"/>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ashed">
        <color indexed="64"/>
      </right>
      <top style="double">
        <color indexed="64"/>
      </top>
      <bottom/>
      <diagonal/>
    </border>
    <border>
      <left style="dashed">
        <color indexed="64"/>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dotted">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dotted">
        <color indexed="64"/>
      </left>
      <right style="medium">
        <color indexed="64"/>
      </right>
      <top/>
      <bottom/>
      <diagonal style="thin">
        <color indexed="64"/>
      </diagonal>
    </border>
    <border diagonalUp="1">
      <left style="dotted">
        <color indexed="64"/>
      </left>
      <right style="medium">
        <color indexed="64"/>
      </right>
      <top style="medium">
        <color indexed="64"/>
      </top>
      <bottom/>
      <diagonal style="thin">
        <color indexed="64"/>
      </diagonal>
    </border>
    <border>
      <left style="dashed">
        <color indexed="64"/>
      </left>
      <right style="medium">
        <color indexed="64"/>
      </right>
      <top style="double">
        <color indexed="64"/>
      </top>
      <bottom style="thin">
        <color indexed="64"/>
      </bottom>
      <diagonal/>
    </border>
    <border>
      <left style="medium">
        <color indexed="64"/>
      </left>
      <right style="dashed">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FF0000"/>
      </top>
      <bottom style="thin">
        <color rgb="FF000000"/>
      </bottom>
      <diagonal/>
    </border>
    <border>
      <left style="thin">
        <color rgb="FF000000"/>
      </left>
      <right style="thin">
        <color rgb="FF000000"/>
      </right>
      <top style="thin">
        <color rgb="FF000000"/>
      </top>
      <bottom style="thin">
        <color rgb="FFFF0000"/>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0" fontId="13" fillId="0" borderId="0"/>
    <xf numFmtId="0" fontId="1" fillId="0" borderId="0">
      <alignment vertical="center"/>
    </xf>
    <xf numFmtId="0" fontId="1" fillId="0" borderId="0">
      <alignment vertical="center"/>
    </xf>
    <xf numFmtId="0" fontId="13" fillId="0" borderId="0">
      <alignment vertical="center"/>
    </xf>
    <xf numFmtId="0" fontId="20" fillId="0" borderId="0">
      <alignment vertical="center"/>
    </xf>
    <xf numFmtId="0" fontId="24" fillId="0" borderId="0">
      <alignment vertical="center"/>
    </xf>
  </cellStyleXfs>
  <cellXfs count="280">
    <xf numFmtId="0" fontId="0" fillId="0" borderId="0" xfId="0">
      <alignment vertical="center"/>
    </xf>
    <xf numFmtId="0" fontId="4" fillId="0" borderId="0" xfId="0" applyFont="1">
      <alignment vertical="center"/>
    </xf>
    <xf numFmtId="0" fontId="4" fillId="0" borderId="0" xfId="0" applyFont="1" applyAlignment="1">
      <alignment horizontal="distributed" vertical="center"/>
    </xf>
    <xf numFmtId="176" fontId="4" fillId="0" borderId="0" xfId="0" applyNumberFormat="1" applyFont="1">
      <alignment vertical="center"/>
    </xf>
    <xf numFmtId="0" fontId="5" fillId="0" borderId="0" xfId="0" applyFont="1">
      <alignment vertical="center"/>
    </xf>
    <xf numFmtId="0" fontId="5" fillId="0" borderId="0" xfId="0" applyFont="1" applyAlignment="1">
      <alignment horizontal="distributed"/>
    </xf>
    <xf numFmtId="0" fontId="5" fillId="0" borderId="0" xfId="0" applyFont="1" applyAlignment="1">
      <alignment horizontal="center"/>
    </xf>
    <xf numFmtId="0" fontId="4" fillId="0" borderId="0" xfId="0" applyFont="1" applyAlignment="1"/>
    <xf numFmtId="0" fontId="5" fillId="0" borderId="0" xfId="0" applyFont="1" applyAlignment="1">
      <alignment horizontal="right"/>
    </xf>
    <xf numFmtId="0" fontId="7" fillId="0" borderId="0" xfId="0" applyFont="1" applyAlignment="1"/>
    <xf numFmtId="0" fontId="5" fillId="0" borderId="0" xfId="0" applyFont="1" applyAlignment="1">
      <alignment horizontal="left"/>
    </xf>
    <xf numFmtId="0" fontId="5" fillId="0" borderId="0" xfId="0" applyFont="1" applyAlignment="1"/>
    <xf numFmtId="0" fontId="8" fillId="0" borderId="0" xfId="0" applyFont="1" applyAlignment="1"/>
    <xf numFmtId="0" fontId="4" fillId="0" borderId="1" xfId="0" applyFont="1" applyBorder="1">
      <alignment vertical="center"/>
    </xf>
    <xf numFmtId="0" fontId="5" fillId="0" borderId="1" xfId="0" applyFont="1" applyBorder="1" applyAlignment="1">
      <alignment horizontal="center"/>
    </xf>
    <xf numFmtId="179" fontId="7" fillId="0" borderId="1" xfId="0" applyNumberFormat="1" applyFont="1" applyBorder="1" applyAlignment="1">
      <alignment horizontal="center"/>
    </xf>
    <xf numFmtId="0" fontId="5" fillId="0" borderId="3" xfId="0" applyFont="1" applyBorder="1" applyAlignment="1">
      <alignment horizontal="distributed"/>
    </xf>
    <xf numFmtId="0" fontId="5" fillId="0" borderId="3" xfId="0" applyFont="1" applyBorder="1" applyAlignment="1">
      <alignment horizontal="left"/>
    </xf>
    <xf numFmtId="0" fontId="4" fillId="0" borderId="3" xfId="0" applyFont="1" applyBorder="1" applyAlignment="1"/>
    <xf numFmtId="0" fontId="5" fillId="0" borderId="3" xfId="0" applyFont="1" applyBorder="1" applyAlignment="1">
      <alignment horizontal="right"/>
    </xf>
    <xf numFmtId="0" fontId="5" fillId="0" borderId="3" xfId="0" applyFont="1" applyBorder="1" applyAlignment="1">
      <alignment horizontal="center"/>
    </xf>
    <xf numFmtId="0" fontId="9" fillId="0" borderId="3" xfId="0" applyFont="1" applyBorder="1" applyAlignment="1">
      <alignment horizontal="center"/>
    </xf>
    <xf numFmtId="0" fontId="0" fillId="0" borderId="4" xfId="0" applyBorder="1" applyAlignment="1">
      <alignment horizontal="center" vertical="center"/>
    </xf>
    <xf numFmtId="0" fontId="0" fillId="0" borderId="0" xfId="0" applyAlignment="1">
      <alignment horizontal="center" vertical="center"/>
    </xf>
    <xf numFmtId="0" fontId="16" fillId="0" borderId="0" xfId="4" applyFont="1" applyAlignment="1">
      <alignment horizontal="center" vertical="center"/>
    </xf>
    <xf numFmtId="0" fontId="16" fillId="0" borderId="0" xfId="4" applyFont="1">
      <alignment vertical="center"/>
    </xf>
    <xf numFmtId="0" fontId="16" fillId="0" borderId="0" xfId="4" applyFont="1" applyAlignment="1">
      <alignment horizontal="left" vertical="center"/>
    </xf>
    <xf numFmtId="0" fontId="16" fillId="0" borderId="1" xfId="4" applyFont="1" applyBorder="1">
      <alignment vertical="center"/>
    </xf>
    <xf numFmtId="0" fontId="16" fillId="0" borderId="2" xfId="4" applyFont="1" applyBorder="1">
      <alignment vertical="center"/>
    </xf>
    <xf numFmtId="0" fontId="19" fillId="0" borderId="1" xfId="4" applyFont="1" applyBorder="1" applyAlignment="1">
      <alignment horizontal="left" vertical="center"/>
    </xf>
    <xf numFmtId="0" fontId="16" fillId="0" borderId="0" xfId="4" applyFont="1" applyAlignment="1">
      <alignment horizontal="distributed" vertical="center"/>
    </xf>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11" xfId="4" applyFont="1" applyBorder="1" applyAlignment="1">
      <alignment horizontal="center" vertical="center"/>
    </xf>
    <xf numFmtId="0" fontId="16" fillId="2" borderId="16" xfId="4" applyFont="1" applyFill="1" applyBorder="1" applyAlignment="1">
      <alignment horizontal="center" vertical="center"/>
    </xf>
    <xf numFmtId="0" fontId="16" fillId="2" borderId="18" xfId="4" applyFont="1" applyFill="1" applyBorder="1" applyAlignment="1">
      <alignment horizontal="center" vertical="center"/>
    </xf>
    <xf numFmtId="0" fontId="16" fillId="2" borderId="19" xfId="4" applyFont="1" applyFill="1" applyBorder="1" applyAlignment="1">
      <alignment horizontal="center" vertical="center"/>
    </xf>
    <xf numFmtId="0" fontId="16" fillId="2" borderId="22" xfId="4" applyFont="1" applyFill="1" applyBorder="1" applyAlignment="1">
      <alignment horizontal="center" vertical="center"/>
    </xf>
    <xf numFmtId="0" fontId="16" fillId="2" borderId="24" xfId="4" applyFont="1" applyFill="1" applyBorder="1" applyAlignment="1">
      <alignment horizontal="center" vertical="center"/>
    </xf>
    <xf numFmtId="0" fontId="16" fillId="2" borderId="27" xfId="4" applyFont="1" applyFill="1" applyBorder="1" applyAlignment="1">
      <alignment horizontal="center" vertical="center"/>
    </xf>
    <xf numFmtId="0" fontId="16" fillId="2" borderId="30" xfId="4" applyFont="1" applyFill="1" applyBorder="1" applyAlignment="1">
      <alignment horizontal="center" vertical="center"/>
    </xf>
    <xf numFmtId="0" fontId="16" fillId="2" borderId="33" xfId="4" applyFont="1" applyFill="1" applyBorder="1" applyAlignment="1">
      <alignment horizontal="center" vertical="center"/>
    </xf>
    <xf numFmtId="0" fontId="16" fillId="0" borderId="41" xfId="4" applyFont="1" applyBorder="1">
      <alignment vertical="center"/>
    </xf>
    <xf numFmtId="0" fontId="16" fillId="0" borderId="38" xfId="4" applyFont="1" applyBorder="1">
      <alignment vertical="center"/>
    </xf>
    <xf numFmtId="0" fontId="16" fillId="0" borderId="42" xfId="4" applyFont="1" applyBorder="1" applyAlignment="1">
      <alignment horizontal="center" vertical="center"/>
    </xf>
    <xf numFmtId="0" fontId="16" fillId="0" borderId="39" xfId="4" applyFont="1" applyBorder="1">
      <alignment vertical="center"/>
    </xf>
    <xf numFmtId="0" fontId="16" fillId="0" borderId="8" xfId="4" applyFont="1" applyBorder="1">
      <alignment vertical="center"/>
    </xf>
    <xf numFmtId="0" fontId="16" fillId="0" borderId="8" xfId="4" applyFont="1" applyBorder="1" applyAlignment="1">
      <alignment horizontal="center" vertical="center"/>
    </xf>
    <xf numFmtId="0" fontId="16" fillId="0" borderId="43" xfId="4" applyFont="1" applyBorder="1" applyAlignment="1">
      <alignment horizontal="center" vertical="center"/>
    </xf>
    <xf numFmtId="0" fontId="15" fillId="0" borderId="4" xfId="5" applyFont="1" applyBorder="1" applyAlignment="1">
      <alignment horizontal="center" vertical="center"/>
    </xf>
    <xf numFmtId="180" fontId="15" fillId="0" borderId="4" xfId="5" applyNumberFormat="1" applyFont="1" applyBorder="1" applyAlignment="1">
      <alignment horizontal="center" vertical="center"/>
    </xf>
    <xf numFmtId="49" fontId="15" fillId="0" borderId="4" xfId="5" applyNumberFormat="1" applyFont="1" applyBorder="1" applyAlignment="1">
      <alignment horizontal="center" vertical="center"/>
    </xf>
    <xf numFmtId="0" fontId="7" fillId="2" borderId="1" xfId="0" applyFont="1" applyFill="1" applyBorder="1" applyAlignment="1">
      <alignment horizontal="center" shrinkToFit="1"/>
    </xf>
    <xf numFmtId="0" fontId="16" fillId="0" borderId="0" xfId="4" applyFont="1" applyAlignment="1">
      <alignment horizontal="right" vertical="center"/>
    </xf>
    <xf numFmtId="0" fontId="16" fillId="0" borderId="5" xfId="4" applyFont="1" applyBorder="1" applyAlignment="1">
      <alignment horizontal="center" vertical="center"/>
    </xf>
    <xf numFmtId="0" fontId="24" fillId="0" borderId="0" xfId="6">
      <alignment vertical="center"/>
    </xf>
    <xf numFmtId="0" fontId="28" fillId="0" borderId="0" xfId="6" applyFont="1" applyAlignment="1">
      <alignment horizontal="justify" vertical="center"/>
    </xf>
    <xf numFmtId="0" fontId="20" fillId="0" borderId="0" xfId="6" applyFont="1" applyAlignment="1">
      <alignment vertical="center" wrapText="1"/>
    </xf>
    <xf numFmtId="0" fontId="20" fillId="0" borderId="0" xfId="6" applyFont="1">
      <alignment vertical="center"/>
    </xf>
    <xf numFmtId="0" fontId="20" fillId="0" borderId="0" xfId="6" applyFont="1" applyAlignment="1">
      <alignment horizontal="justify" vertical="center"/>
    </xf>
    <xf numFmtId="0" fontId="30" fillId="0" borderId="0" xfId="6" applyFont="1" applyAlignment="1">
      <alignment horizontal="justify" vertical="center"/>
    </xf>
    <xf numFmtId="0" fontId="20" fillId="0" borderId="0" xfId="6" applyFont="1" applyAlignment="1"/>
    <xf numFmtId="0" fontId="20" fillId="0" borderId="1" xfId="6" applyFont="1" applyBorder="1" applyAlignment="1">
      <alignment horizontal="center"/>
    </xf>
    <xf numFmtId="0" fontId="20" fillId="0" borderId="1" xfId="6" applyFont="1" applyBorder="1" applyAlignment="1">
      <alignment horizontal="right" vertical="center"/>
    </xf>
    <xf numFmtId="0" fontId="20" fillId="0" borderId="0" xfId="6" applyFont="1" applyAlignment="1">
      <alignment horizontal="left" vertical="center"/>
    </xf>
    <xf numFmtId="0" fontId="20" fillId="0" borderId="0" xfId="6" applyFont="1" applyAlignment="1">
      <alignment horizontal="right" vertical="center"/>
    </xf>
    <xf numFmtId="0" fontId="20" fillId="0" borderId="1" xfId="6" applyFont="1" applyBorder="1" applyAlignment="1"/>
    <xf numFmtId="0" fontId="20" fillId="0" borderId="0" xfId="6" applyFont="1" applyAlignment="1">
      <alignment horizontal="justify"/>
    </xf>
    <xf numFmtId="0" fontId="20" fillId="0" borderId="0" xfId="6" applyFont="1" applyAlignment="1">
      <alignment horizontal="center" wrapText="1"/>
    </xf>
    <xf numFmtId="0" fontId="20" fillId="0" borderId="0" xfId="6" applyFont="1" applyAlignment="1">
      <alignment horizontal="center"/>
    </xf>
    <xf numFmtId="0" fontId="20" fillId="0" borderId="0" xfId="6" applyFont="1" applyAlignment="1">
      <alignment horizontal="justify" wrapText="1"/>
    </xf>
    <xf numFmtId="0" fontId="31" fillId="0" borderId="0" xfId="6" applyFont="1">
      <alignment vertical="center"/>
    </xf>
    <xf numFmtId="0" fontId="18" fillId="0" borderId="1" xfId="4" applyFont="1" applyBorder="1">
      <alignment vertical="center"/>
    </xf>
    <xf numFmtId="0" fontId="18" fillId="0" borderId="2" xfId="4" applyFont="1" applyBorder="1">
      <alignment vertical="center"/>
    </xf>
    <xf numFmtId="0" fontId="16" fillId="0" borderId="1" xfId="4" applyFont="1" applyBorder="1" applyAlignment="1">
      <alignment horizontal="right" vertical="center"/>
    </xf>
    <xf numFmtId="0" fontId="16" fillId="0" borderId="14" xfId="4" applyFont="1" applyBorder="1" applyAlignment="1">
      <alignment horizontal="center" vertical="center"/>
    </xf>
    <xf numFmtId="181" fontId="16" fillId="0" borderId="15" xfId="4" applyNumberFormat="1" applyFont="1" applyBorder="1" applyAlignment="1">
      <alignment horizontal="center" vertical="center"/>
    </xf>
    <xf numFmtId="0" fontId="33" fillId="0" borderId="45" xfId="4" applyFont="1" applyBorder="1" applyAlignment="1">
      <alignment horizontal="center" vertical="center"/>
    </xf>
    <xf numFmtId="0" fontId="16" fillId="0" borderId="20" xfId="4" applyFont="1" applyBorder="1" applyAlignment="1">
      <alignment horizontal="center" vertical="center"/>
    </xf>
    <xf numFmtId="181" fontId="16" fillId="0" borderId="21" xfId="4" applyNumberFormat="1" applyFont="1" applyBorder="1" applyAlignment="1">
      <alignment horizontal="center" vertical="center"/>
    </xf>
    <xf numFmtId="0" fontId="33" fillId="0" borderId="18" xfId="4" applyFont="1" applyBorder="1" applyAlignment="1">
      <alignment horizontal="center" vertical="center"/>
    </xf>
    <xf numFmtId="0" fontId="21" fillId="0" borderId="0" xfId="4" applyFont="1" applyAlignment="1">
      <alignment horizontal="center" vertical="center"/>
    </xf>
    <xf numFmtId="0" fontId="16" fillId="0" borderId="25" xfId="4" applyFont="1" applyBorder="1" applyAlignment="1">
      <alignment horizontal="center" vertical="center"/>
    </xf>
    <xf numFmtId="181" fontId="16" fillId="0" borderId="26" xfId="4" applyNumberFormat="1" applyFont="1" applyBorder="1" applyAlignment="1">
      <alignment horizontal="center" vertical="center"/>
    </xf>
    <xf numFmtId="0" fontId="33" fillId="0" borderId="30" xfId="4" applyFont="1" applyBorder="1" applyAlignment="1">
      <alignment horizontal="center" vertical="center"/>
    </xf>
    <xf numFmtId="0" fontId="22" fillId="0" borderId="19" xfId="4" applyFont="1" applyBorder="1" applyAlignment="1">
      <alignment horizontal="center" vertical="center"/>
    </xf>
    <xf numFmtId="0" fontId="16" fillId="0" borderId="31" xfId="4" applyFont="1" applyBorder="1" applyAlignment="1">
      <alignment horizontal="center" vertical="center"/>
    </xf>
    <xf numFmtId="181" fontId="16" fillId="0" borderId="32" xfId="4" applyNumberFormat="1" applyFont="1" applyBorder="1" applyAlignment="1">
      <alignment horizontal="center" vertical="center"/>
    </xf>
    <xf numFmtId="0" fontId="33" fillId="0" borderId="19" xfId="4" applyFont="1" applyBorder="1" applyAlignment="1">
      <alignment horizontal="center" vertical="center"/>
    </xf>
    <xf numFmtId="0" fontId="16" fillId="0" borderId="35" xfId="4" applyFont="1" applyBorder="1" applyAlignment="1">
      <alignment horizontal="center" vertical="center"/>
    </xf>
    <xf numFmtId="181" fontId="16" fillId="0" borderId="36" xfId="4" applyNumberFormat="1" applyFont="1" applyBorder="1" applyAlignment="1">
      <alignment horizontal="center" vertical="center"/>
    </xf>
    <xf numFmtId="0" fontId="22" fillId="0" borderId="30" xfId="4" applyFont="1" applyBorder="1" applyAlignment="1">
      <alignment horizontal="center" vertical="center"/>
    </xf>
    <xf numFmtId="38" fontId="22" fillId="0" borderId="19" xfId="4" applyNumberFormat="1" applyFont="1" applyBorder="1" applyAlignment="1">
      <alignment horizontal="center" vertical="center"/>
    </xf>
    <xf numFmtId="38" fontId="22" fillId="0" borderId="30" xfId="4" applyNumberFormat="1" applyFont="1" applyBorder="1" applyAlignment="1">
      <alignment horizontal="center" vertical="center"/>
    </xf>
    <xf numFmtId="0" fontId="16" fillId="0" borderId="9" xfId="4" applyFont="1" applyBorder="1">
      <alignment vertical="center"/>
    </xf>
    <xf numFmtId="0" fontId="16" fillId="0" borderId="40" xfId="4" applyFont="1" applyBorder="1">
      <alignment vertical="center"/>
    </xf>
    <xf numFmtId="0" fontId="16" fillId="0" borderId="42" xfId="4" applyFont="1" applyBorder="1">
      <alignment vertical="center"/>
    </xf>
    <xf numFmtId="0" fontId="10" fillId="0" borderId="0" xfId="4" applyFont="1">
      <alignment vertical="center"/>
    </xf>
    <xf numFmtId="0" fontId="13" fillId="3" borderId="50" xfId="4" applyFill="1" applyBorder="1">
      <alignment vertical="center"/>
    </xf>
    <xf numFmtId="0" fontId="13" fillId="3" borderId="51" xfId="4" applyFill="1" applyBorder="1">
      <alignment vertical="center"/>
    </xf>
    <xf numFmtId="0" fontId="13" fillId="3" borderId="52" xfId="4" applyFill="1" applyBorder="1">
      <alignment vertical="center"/>
    </xf>
    <xf numFmtId="0" fontId="13" fillId="0" borderId="0" xfId="4">
      <alignment vertical="center"/>
    </xf>
    <xf numFmtId="0" fontId="13" fillId="3" borderId="4" xfId="4" applyFill="1" applyBorder="1">
      <alignment vertical="center"/>
    </xf>
    <xf numFmtId="0" fontId="13" fillId="3" borderId="4" xfId="4" quotePrefix="1" applyFill="1" applyBorder="1" applyAlignment="1">
      <alignment horizontal="left" vertical="center"/>
    </xf>
    <xf numFmtId="0" fontId="13" fillId="3" borderId="4" xfId="4" applyFill="1" applyBorder="1" applyAlignment="1">
      <alignment vertical="center" shrinkToFit="1"/>
    </xf>
    <xf numFmtId="0" fontId="13" fillId="3" borderId="4" xfId="4" applyFill="1" applyBorder="1" applyAlignment="1" applyProtection="1">
      <alignment horizontal="left" vertical="center"/>
      <protection locked="0"/>
    </xf>
    <xf numFmtId="0" fontId="13" fillId="3" borderId="4" xfId="4" quotePrefix="1" applyFill="1" applyBorder="1">
      <alignment vertical="center"/>
    </xf>
    <xf numFmtId="0" fontId="13" fillId="3" borderId="4" xfId="4" applyFill="1" applyBorder="1" applyAlignment="1" applyProtection="1">
      <alignment horizontal="left" vertical="center" shrinkToFit="1"/>
      <protection locked="0"/>
    </xf>
    <xf numFmtId="0" fontId="13" fillId="3" borderId="4" xfId="4" applyFill="1" applyBorder="1" applyAlignment="1">
      <alignment horizontal="left" vertical="center" shrinkToFit="1"/>
    </xf>
    <xf numFmtId="0" fontId="13" fillId="3" borderId="4" xfId="4" applyFill="1" applyBorder="1" applyAlignment="1">
      <alignment horizontal="left" vertical="center"/>
    </xf>
    <xf numFmtId="0" fontId="13" fillId="3" borderId="4" xfId="4" applyFill="1" applyBorder="1" applyAlignment="1" applyProtection="1">
      <alignment vertical="center" shrinkToFit="1"/>
      <protection locked="0"/>
    </xf>
    <xf numFmtId="0" fontId="13" fillId="3" borderId="4" xfId="4" quotePrefix="1" applyFill="1" applyBorder="1" applyAlignment="1" applyProtection="1">
      <alignment vertical="center" shrinkToFit="1"/>
      <protection locked="0"/>
    </xf>
    <xf numFmtId="0" fontId="13" fillId="3" borderId="4" xfId="4" quotePrefix="1" applyFill="1" applyBorder="1" applyAlignment="1">
      <alignment vertical="center" shrinkToFit="1"/>
    </xf>
    <xf numFmtId="0" fontId="13" fillId="0" borderId="4" xfId="4" applyBorder="1">
      <alignment vertical="center"/>
    </xf>
    <xf numFmtId="0" fontId="13" fillId="3" borderId="0" xfId="4" applyFill="1">
      <alignment vertical="center"/>
    </xf>
    <xf numFmtId="0" fontId="13" fillId="3" borderId="0" xfId="4" applyFill="1" applyAlignment="1">
      <alignment vertical="center" shrinkToFit="1"/>
    </xf>
    <xf numFmtId="0" fontId="13" fillId="3" borderId="0" xfId="4" quotePrefix="1" applyFill="1">
      <alignment vertical="center"/>
    </xf>
    <xf numFmtId="0" fontId="13" fillId="3" borderId="0" xfId="4" applyFill="1" applyAlignment="1" applyProtection="1">
      <alignment horizontal="left" vertical="center"/>
      <protection locked="0"/>
    </xf>
    <xf numFmtId="0" fontId="13" fillId="3" borderId="0" xfId="4" quotePrefix="1" applyFill="1" applyAlignment="1">
      <alignment horizontal="left" vertical="center"/>
    </xf>
    <xf numFmtId="0" fontId="13" fillId="3" borderId="0" xfId="4" applyFill="1" applyAlignment="1">
      <alignment horizontal="left" vertical="center"/>
    </xf>
    <xf numFmtId="181" fontId="13" fillId="0" borderId="4" xfId="4" applyNumberFormat="1" applyBorder="1">
      <alignment vertical="center"/>
    </xf>
    <xf numFmtId="181" fontId="13" fillId="3" borderId="4" xfId="4" applyNumberFormat="1" applyFill="1" applyBorder="1" applyAlignment="1">
      <alignment vertical="center" shrinkToFit="1"/>
    </xf>
    <xf numFmtId="181" fontId="13" fillId="3" borderId="4" xfId="4" quotePrefix="1" applyNumberFormat="1" applyFill="1" applyBorder="1">
      <alignment vertical="center"/>
    </xf>
    <xf numFmtId="181" fontId="13" fillId="3" borderId="4" xfId="4" applyNumberFormat="1" applyFill="1" applyBorder="1">
      <alignment vertical="center"/>
    </xf>
    <xf numFmtId="183" fontId="16" fillId="0" borderId="0" xfId="4" applyNumberFormat="1" applyFont="1" applyAlignment="1">
      <alignment horizontal="left" vertical="center"/>
    </xf>
    <xf numFmtId="0" fontId="22" fillId="0" borderId="54" xfId="4" applyFont="1" applyBorder="1" applyAlignment="1">
      <alignment horizontal="center" vertical="center"/>
    </xf>
    <xf numFmtId="38" fontId="22" fillId="0" borderId="57" xfId="4" applyNumberFormat="1" applyFont="1" applyBorder="1" applyAlignment="1">
      <alignment horizontal="center" vertical="center"/>
    </xf>
    <xf numFmtId="0" fontId="33" fillId="0" borderId="27" xfId="4" applyFont="1" applyBorder="1" applyAlignment="1">
      <alignment horizontal="center" vertical="center"/>
    </xf>
    <xf numFmtId="0" fontId="33" fillId="0" borderId="22" xfId="4" applyFont="1" applyBorder="1" applyAlignment="1">
      <alignment horizontal="center" vertical="center"/>
    </xf>
    <xf numFmtId="0" fontId="33" fillId="0" borderId="33" xfId="4" applyFont="1" applyBorder="1" applyAlignment="1">
      <alignment horizontal="center" vertical="center"/>
    </xf>
    <xf numFmtId="0" fontId="33" fillId="0" borderId="16" xfId="4" applyFont="1" applyBorder="1" applyAlignment="1">
      <alignment horizontal="center" vertical="center"/>
    </xf>
    <xf numFmtId="0" fontId="35" fillId="0" borderId="0" xfId="4" applyFont="1">
      <alignment vertical="center"/>
    </xf>
    <xf numFmtId="0" fontId="33" fillId="0" borderId="24" xfId="4" applyFont="1" applyBorder="1" applyAlignment="1">
      <alignment horizontal="center" vertical="center"/>
    </xf>
    <xf numFmtId="0" fontId="16" fillId="0" borderId="26" xfId="4" applyFont="1" applyBorder="1" applyAlignment="1">
      <alignment horizontal="center" vertical="center"/>
    </xf>
    <xf numFmtId="0" fontId="16" fillId="0" borderId="21" xfId="4" applyFont="1" applyBorder="1" applyAlignment="1">
      <alignment horizontal="center" vertical="center"/>
    </xf>
    <xf numFmtId="0" fontId="33" fillId="0" borderId="21" xfId="4" applyFont="1" applyBorder="1" applyAlignment="1">
      <alignment horizontal="center" vertical="center"/>
    </xf>
    <xf numFmtId="0" fontId="33" fillId="0" borderId="32" xfId="4" applyFont="1" applyBorder="1" applyAlignment="1">
      <alignment horizontal="center" vertical="center"/>
    </xf>
    <xf numFmtId="0" fontId="16" fillId="0" borderId="32" xfId="4" applyFont="1" applyBorder="1" applyAlignment="1">
      <alignment horizontal="center" vertical="center"/>
    </xf>
    <xf numFmtId="0" fontId="33" fillId="0" borderId="26" xfId="4" applyFont="1" applyBorder="1" applyAlignment="1">
      <alignment horizontal="center" vertical="center"/>
    </xf>
    <xf numFmtId="0" fontId="33" fillId="0" borderId="36" xfId="4" applyFont="1" applyBorder="1" applyAlignment="1">
      <alignment horizontal="center" vertical="center"/>
    </xf>
    <xf numFmtId="0" fontId="16" fillId="0" borderId="36" xfId="4" applyFont="1" applyBorder="1" applyAlignment="1">
      <alignment horizontal="center" vertical="center"/>
    </xf>
    <xf numFmtId="0" fontId="33" fillId="0" borderId="15" xfId="4" applyFont="1" applyBorder="1" applyAlignment="1">
      <alignment horizontal="center" vertical="center"/>
    </xf>
    <xf numFmtId="0" fontId="16" fillId="0" borderId="15" xfId="4" applyFont="1" applyBorder="1" applyAlignment="1">
      <alignment horizontal="center" vertical="center"/>
    </xf>
    <xf numFmtId="0" fontId="16" fillId="2" borderId="0" xfId="4" applyFont="1" applyFill="1" applyAlignment="1">
      <alignment horizontal="center" vertical="center"/>
    </xf>
    <xf numFmtId="0" fontId="16" fillId="2" borderId="0" xfId="4" applyFont="1" applyFill="1">
      <alignment vertical="center"/>
    </xf>
    <xf numFmtId="0" fontId="16" fillId="2" borderId="38" xfId="4" applyFont="1" applyFill="1" applyBorder="1">
      <alignment vertical="center"/>
    </xf>
    <xf numFmtId="0" fontId="16" fillId="2" borderId="1" xfId="4" applyFont="1" applyFill="1" applyBorder="1">
      <alignment vertical="center"/>
    </xf>
    <xf numFmtId="0" fontId="19" fillId="2" borderId="1" xfId="4" applyFont="1" applyFill="1" applyBorder="1" applyAlignment="1">
      <alignment horizontal="left" vertical="center"/>
    </xf>
    <xf numFmtId="0" fontId="16" fillId="2" borderId="2" xfId="4" applyFont="1" applyFill="1" applyBorder="1">
      <alignment vertical="center"/>
    </xf>
    <xf numFmtId="0" fontId="18" fillId="2" borderId="2" xfId="4" applyFont="1" applyFill="1" applyBorder="1">
      <alignment vertical="center"/>
    </xf>
    <xf numFmtId="0" fontId="13" fillId="0" borderId="0" xfId="4" applyAlignment="1">
      <alignment horizontal="center" vertical="center"/>
    </xf>
    <xf numFmtId="0" fontId="16" fillId="0" borderId="60" xfId="4" applyFont="1" applyBorder="1" applyAlignment="1">
      <alignment horizontal="center" vertical="center"/>
    </xf>
    <xf numFmtId="0" fontId="16" fillId="0" borderId="61" xfId="4" applyFont="1" applyBorder="1" applyAlignment="1">
      <alignment horizontal="center" vertical="center"/>
    </xf>
    <xf numFmtId="1" fontId="37" fillId="0" borderId="62" xfId="4" applyNumberFormat="1" applyFont="1" applyBorder="1" applyAlignment="1">
      <alignment horizontal="center" vertical="center" shrinkToFit="1"/>
    </xf>
    <xf numFmtId="0" fontId="38" fillId="0" borderId="62" xfId="4" applyFont="1" applyBorder="1" applyAlignment="1">
      <alignment horizontal="center" vertical="center" wrapText="1"/>
    </xf>
    <xf numFmtId="0" fontId="39" fillId="0" borderId="62" xfId="4" applyFont="1" applyBorder="1" applyAlignment="1">
      <alignment horizontal="center" vertical="center" wrapText="1"/>
    </xf>
    <xf numFmtId="1" fontId="37" fillId="0" borderId="63" xfId="4" applyNumberFormat="1" applyFont="1" applyBorder="1" applyAlignment="1">
      <alignment horizontal="center" vertical="center" shrinkToFit="1"/>
    </xf>
    <xf numFmtId="0" fontId="39" fillId="0" borderId="63" xfId="4" applyFont="1" applyBorder="1" applyAlignment="1">
      <alignment horizontal="center" vertical="center" wrapText="1"/>
    </xf>
    <xf numFmtId="1" fontId="37" fillId="0" borderId="64" xfId="4" applyNumberFormat="1" applyFont="1" applyBorder="1" applyAlignment="1">
      <alignment horizontal="center" vertical="center" shrinkToFit="1"/>
    </xf>
    <xf numFmtId="0" fontId="39" fillId="0" borderId="64" xfId="4" applyFont="1" applyBorder="1" applyAlignment="1">
      <alignment horizontal="center" vertical="center" wrapText="1"/>
    </xf>
    <xf numFmtId="0" fontId="36" fillId="0" borderId="0" xfId="4" applyFont="1">
      <alignment vertical="center"/>
    </xf>
    <xf numFmtId="0" fontId="13" fillId="0" borderId="65" xfId="4" applyBorder="1" applyAlignment="1">
      <alignment horizontal="center" vertical="center"/>
    </xf>
    <xf numFmtId="0" fontId="40" fillId="0" borderId="0" xfId="6" applyFont="1" applyAlignment="1">
      <alignment horizontal="justify"/>
    </xf>
    <xf numFmtId="0" fontId="40" fillId="0" borderId="0" xfId="6" applyFont="1" applyAlignment="1"/>
    <xf numFmtId="0" fontId="5" fillId="0" borderId="0" xfId="0" applyFont="1" applyAlignment="1">
      <alignment horizontal="distributed"/>
    </xf>
    <xf numFmtId="0" fontId="5" fillId="0" borderId="0" xfId="0" applyFont="1" applyAlignment="1">
      <alignment horizontal="distributed" wrapText="1"/>
    </xf>
    <xf numFmtId="0" fontId="8" fillId="0" borderId="1" xfId="0" applyFont="1" applyBorder="1" applyAlignment="1">
      <alignment horizontal="center"/>
    </xf>
    <xf numFmtId="179" fontId="7" fillId="0" borderId="1" xfId="0" applyNumberFormat="1" applyFont="1" applyBorder="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5" fillId="0" borderId="0" xfId="0" applyFont="1" applyAlignment="1">
      <alignment horizontal="right"/>
    </xf>
    <xf numFmtId="0" fontId="5" fillId="0" borderId="0" xfId="0" applyFont="1" applyAlignment="1">
      <alignment horizontal="center"/>
    </xf>
    <xf numFmtId="0" fontId="9" fillId="0" borderId="1" xfId="0" applyFont="1" applyBorder="1" applyAlignment="1">
      <alignment horizontal="center"/>
    </xf>
    <xf numFmtId="0" fontId="5" fillId="0" borderId="0" xfId="0" applyFont="1" applyAlignment="1">
      <alignment horizontal="center" wrapText="1"/>
    </xf>
    <xf numFmtId="0" fontId="8" fillId="0" borderId="1" xfId="0" applyFont="1" applyBorder="1" applyAlignment="1">
      <alignment horizontal="center" shrinkToFit="1"/>
    </xf>
    <xf numFmtId="0" fontId="6" fillId="0" borderId="0" xfId="0" applyFont="1" applyAlignment="1">
      <alignment horizontal="distributed" vertical="center"/>
    </xf>
    <xf numFmtId="178" fontId="7" fillId="0" borderId="2" xfId="0" applyNumberFormat="1" applyFont="1" applyBorder="1" applyAlignment="1">
      <alignment horizontal="center"/>
    </xf>
    <xf numFmtId="0" fontId="11" fillId="0" borderId="1" xfId="0" applyFont="1" applyBorder="1" applyAlignment="1">
      <alignment horizontal="center"/>
    </xf>
    <xf numFmtId="0" fontId="7" fillId="0" borderId="2" xfId="0" applyFont="1" applyBorder="1" applyAlignment="1">
      <alignment horizontal="center" shrinkToFit="1"/>
    </xf>
    <xf numFmtId="0" fontId="12" fillId="0" borderId="2" xfId="0" applyFont="1" applyBorder="1" applyAlignment="1">
      <alignment horizontal="center" shrinkToFit="1"/>
    </xf>
    <xf numFmtId="179" fontId="7" fillId="2" borderId="1" xfId="0" applyNumberFormat="1" applyFont="1" applyFill="1" applyBorder="1" applyAlignment="1">
      <alignment horizontal="center" shrinkToFit="1"/>
    </xf>
    <xf numFmtId="0" fontId="7" fillId="2" borderId="0" xfId="0" applyFont="1" applyFill="1" applyAlignment="1">
      <alignment horizontal="center"/>
    </xf>
    <xf numFmtId="0" fontId="7" fillId="2" borderId="44" xfId="0" applyFont="1" applyFill="1" applyBorder="1" applyAlignment="1">
      <alignment horizontal="center"/>
    </xf>
    <xf numFmtId="0" fontId="7" fillId="2" borderId="1" xfId="0" applyFont="1" applyFill="1" applyBorder="1" applyAlignment="1">
      <alignment horizontal="center"/>
    </xf>
    <xf numFmtId="0" fontId="5" fillId="2" borderId="0" xfId="0" applyFont="1" applyFill="1" applyAlignment="1">
      <alignment horizontal="center" wrapText="1"/>
    </xf>
    <xf numFmtId="178" fontId="7" fillId="2" borderId="2" xfId="0" applyNumberFormat="1" applyFont="1" applyFill="1" applyBorder="1" applyAlignment="1">
      <alignment horizontal="center"/>
    </xf>
    <xf numFmtId="0" fontId="11" fillId="2" borderId="1" xfId="0" applyFont="1" applyFill="1" applyBorder="1" applyAlignment="1">
      <alignment horizontal="center"/>
    </xf>
    <xf numFmtId="177" fontId="7" fillId="2" borderId="2" xfId="0" applyNumberFormat="1" applyFont="1" applyFill="1" applyBorder="1" applyAlignment="1">
      <alignment horizontal="center" shrinkToFit="1"/>
    </xf>
    <xf numFmtId="0" fontId="12" fillId="2" borderId="2" xfId="0" applyFont="1" applyFill="1" applyBorder="1" applyAlignment="1">
      <alignment horizontal="center" shrinkToFit="1"/>
    </xf>
    <xf numFmtId="0" fontId="9" fillId="0" borderId="0" xfId="0" applyFont="1" applyAlignment="1">
      <alignment horizontal="center"/>
    </xf>
    <xf numFmtId="179" fontId="4" fillId="0" borderId="0" xfId="0" applyNumberFormat="1" applyFont="1" applyAlignment="1">
      <alignment horizontal="right" vertical="center"/>
    </xf>
    <xf numFmtId="0" fontId="8" fillId="0" borderId="0" xfId="0" applyFont="1" applyAlignment="1">
      <alignment horizontal="distributed"/>
    </xf>
    <xf numFmtId="0" fontId="20" fillId="0" borderId="1" xfId="6" applyFont="1" applyBorder="1" applyAlignment="1">
      <alignment horizontal="center"/>
    </xf>
    <xf numFmtId="0" fontId="20" fillId="0" borderId="0" xfId="6" applyFont="1" applyAlignment="1">
      <alignment horizontal="center"/>
    </xf>
    <xf numFmtId="38" fontId="20" fillId="0" borderId="1" xfId="6" applyNumberFormat="1" applyFont="1" applyBorder="1" applyAlignment="1">
      <alignment horizontal="center"/>
    </xf>
    <xf numFmtId="0" fontId="20" fillId="0" borderId="1" xfId="6" applyFont="1" applyBorder="1" applyAlignment="1">
      <alignment horizontal="distributed" wrapText="1"/>
    </xf>
    <xf numFmtId="0" fontId="20" fillId="2" borderId="1" xfId="6" applyFont="1" applyFill="1" applyBorder="1" applyAlignment="1">
      <alignment horizontal="center" vertical="center"/>
    </xf>
    <xf numFmtId="0" fontId="20" fillId="0" borderId="0" xfId="6" applyFont="1" applyAlignment="1">
      <alignment horizontal="distributed" wrapText="1"/>
    </xf>
    <xf numFmtId="0" fontId="20" fillId="0" borderId="0" xfId="6" applyFont="1" applyAlignment="1">
      <alignment horizontal="distributed"/>
    </xf>
    <xf numFmtId="0" fontId="40" fillId="0" borderId="1" xfId="6" applyFont="1" applyBorder="1" applyAlignment="1">
      <alignment horizontal="distributed"/>
    </xf>
    <xf numFmtId="179" fontId="20" fillId="0" borderId="1" xfId="6" applyNumberFormat="1" applyFont="1" applyBorder="1" applyAlignment="1">
      <alignment horizontal="center"/>
    </xf>
    <xf numFmtId="0" fontId="40" fillId="0" borderId="1" xfId="6" applyFont="1" applyBorder="1" applyAlignment="1">
      <alignment horizontal="distributed" wrapText="1"/>
    </xf>
    <xf numFmtId="0" fontId="20" fillId="0" borderId="1" xfId="6" applyFont="1" applyBorder="1" applyAlignment="1">
      <alignment horizontal="distributed"/>
    </xf>
    <xf numFmtId="0" fontId="25" fillId="0" borderId="0" xfId="6" applyFont="1" applyAlignment="1">
      <alignment horizontal="center" vertical="center" wrapText="1"/>
    </xf>
    <xf numFmtId="179" fontId="20" fillId="0" borderId="0" xfId="6" applyNumberFormat="1" applyFont="1" applyAlignment="1">
      <alignment horizontal="center" vertical="center"/>
    </xf>
    <xf numFmtId="0" fontId="29" fillId="0" borderId="0" xfId="6" applyFont="1" applyAlignment="1">
      <alignment horizontal="justify" vertical="center" wrapText="1"/>
    </xf>
    <xf numFmtId="0" fontId="20" fillId="0" borderId="0" xfId="6" applyFont="1">
      <alignment vertical="center"/>
    </xf>
    <xf numFmtId="0" fontId="20" fillId="2" borderId="1" xfId="6" applyFont="1" applyFill="1" applyBorder="1" applyAlignment="1">
      <alignment horizontal="center"/>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7" xfId="4" applyFont="1" applyBorder="1" applyAlignment="1">
      <alignment horizontal="center" vertical="center" wrapText="1"/>
    </xf>
    <xf numFmtId="0" fontId="16" fillId="0" borderId="0" xfId="4" applyFont="1" applyAlignment="1">
      <alignment horizontal="center" vertical="center"/>
    </xf>
    <xf numFmtId="0" fontId="16" fillId="0" borderId="9" xfId="4" applyFont="1" applyBorder="1" applyAlignment="1">
      <alignment horizontal="center" vertical="center"/>
    </xf>
    <xf numFmtId="0" fontId="16" fillId="0" borderId="41" xfId="4" applyFont="1" applyBorder="1" applyAlignment="1">
      <alignment horizontal="center" vertical="center"/>
    </xf>
    <xf numFmtId="179" fontId="19" fillId="0" borderId="8" xfId="4" applyNumberFormat="1" applyFont="1" applyBorder="1" applyAlignment="1">
      <alignment horizontal="right" vertical="center"/>
    </xf>
    <xf numFmtId="0" fontId="16" fillId="0" borderId="0" xfId="4" applyFont="1" applyAlignment="1">
      <alignment horizontal="distributed" vertical="center" justifyLastLine="1"/>
    </xf>
    <xf numFmtId="179" fontId="16" fillId="0" borderId="0" xfId="4" applyNumberFormat="1" applyFont="1" applyAlignment="1">
      <alignment horizontal="center" vertical="center"/>
    </xf>
    <xf numFmtId="0" fontId="16" fillId="0" borderId="46" xfId="4" applyFont="1" applyBorder="1" applyAlignment="1">
      <alignment horizontal="center" vertical="center"/>
    </xf>
    <xf numFmtId="0" fontId="16" fillId="0" borderId="48" xfId="4" applyFont="1" applyBorder="1" applyAlignment="1">
      <alignment horizontal="center" vertical="center"/>
    </xf>
    <xf numFmtId="0" fontId="16" fillId="0" borderId="47" xfId="4" applyFont="1" applyBorder="1" applyAlignment="1">
      <alignment horizontal="center" vertical="center"/>
    </xf>
    <xf numFmtId="0" fontId="16" fillId="0" borderId="49" xfId="4" applyFont="1" applyBorder="1" applyAlignment="1">
      <alignment horizontal="center" vertical="center"/>
    </xf>
    <xf numFmtId="0" fontId="16" fillId="0" borderId="5"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Alignment="1">
      <alignment horizontal="right" vertical="center"/>
    </xf>
    <xf numFmtId="0" fontId="17" fillId="0" borderId="0" xfId="4" applyFont="1" applyAlignment="1">
      <alignment horizontal="distributed" vertical="center" justifyLastLine="1"/>
    </xf>
    <xf numFmtId="38" fontId="16" fillId="0" borderId="5" xfId="4" applyNumberFormat="1" applyFont="1" applyBorder="1" applyAlignment="1">
      <alignment horizontal="center" vertical="center"/>
    </xf>
    <xf numFmtId="38" fontId="16" fillId="0" borderId="7" xfId="4" applyNumberFormat="1" applyFont="1" applyBorder="1" applyAlignment="1">
      <alignment horizontal="center" vertical="center"/>
    </xf>
    <xf numFmtId="0" fontId="16" fillId="0" borderId="5" xfId="4" applyFont="1" applyBorder="1" applyAlignment="1">
      <alignment horizontal="left" vertical="center"/>
    </xf>
    <xf numFmtId="0" fontId="16" fillId="0" borderId="7" xfId="4" applyFont="1" applyBorder="1" applyAlignment="1">
      <alignment horizontal="left" vertical="center"/>
    </xf>
    <xf numFmtId="0" fontId="10" fillId="0" borderId="5" xfId="4" applyFont="1" applyBorder="1" applyAlignment="1">
      <alignment horizontal="center" vertical="center"/>
    </xf>
    <xf numFmtId="0" fontId="10" fillId="0" borderId="7" xfId="4" applyFont="1" applyBorder="1" applyAlignment="1">
      <alignment horizontal="center" vertical="center"/>
    </xf>
    <xf numFmtId="0" fontId="22" fillId="0" borderId="5" xfId="4" applyFont="1" applyBorder="1" applyAlignment="1">
      <alignment horizontal="center" vertical="center"/>
    </xf>
    <xf numFmtId="0" fontId="22" fillId="0" borderId="7" xfId="4" applyFont="1" applyBorder="1" applyAlignment="1">
      <alignment horizontal="center" vertical="center"/>
    </xf>
    <xf numFmtId="0" fontId="16" fillId="0" borderId="1" xfId="4" applyFont="1" applyBorder="1" applyAlignment="1">
      <alignment horizontal="left" vertical="center" shrinkToFit="1"/>
    </xf>
    <xf numFmtId="0" fontId="13" fillId="0" borderId="1" xfId="4" applyBorder="1" applyAlignment="1">
      <alignment vertical="center" shrinkToFit="1"/>
    </xf>
    <xf numFmtId="0" fontId="32" fillId="0" borderId="0" xfId="4" applyFont="1" applyAlignment="1">
      <alignment horizontal="center" vertical="center" wrapText="1"/>
    </xf>
    <xf numFmtId="0" fontId="16" fillId="0" borderId="58" xfId="4" applyFont="1" applyBorder="1" applyAlignment="1">
      <alignment horizontal="center" vertical="center"/>
    </xf>
    <xf numFmtId="0" fontId="16" fillId="0" borderId="55" xfId="4" applyFont="1" applyBorder="1" applyAlignment="1">
      <alignment horizontal="center" vertical="center"/>
    </xf>
    <xf numFmtId="38" fontId="16" fillId="0" borderId="56" xfId="4" applyNumberFormat="1" applyFont="1" applyBorder="1" applyAlignment="1">
      <alignment horizontal="center" vertical="center"/>
    </xf>
    <xf numFmtId="38" fontId="16" fillId="0" borderId="53" xfId="4" applyNumberFormat="1" applyFont="1" applyBorder="1" applyAlignment="1">
      <alignment horizontal="center" vertical="center"/>
    </xf>
    <xf numFmtId="0" fontId="33" fillId="0" borderId="34" xfId="4" applyFont="1" applyBorder="1" applyAlignment="1">
      <alignment horizontal="center" vertical="center"/>
    </xf>
    <xf numFmtId="0" fontId="33" fillId="0" borderId="33" xfId="4" applyFont="1" applyBorder="1" applyAlignment="1">
      <alignment horizontal="center" vertical="center"/>
    </xf>
    <xf numFmtId="0" fontId="33" fillId="0" borderId="23" xfId="4" applyFont="1" applyBorder="1" applyAlignment="1">
      <alignment horizontal="center" vertical="center"/>
    </xf>
    <xf numFmtId="0" fontId="33" fillId="0" borderId="22" xfId="4" applyFont="1" applyBorder="1" applyAlignment="1">
      <alignment horizontal="center" vertical="center"/>
    </xf>
    <xf numFmtId="0" fontId="33" fillId="0" borderId="37" xfId="4" applyFont="1" applyBorder="1" applyAlignment="1">
      <alignment horizontal="center" vertical="center"/>
    </xf>
    <xf numFmtId="0" fontId="33" fillId="0" borderId="27" xfId="4" applyFont="1" applyBorder="1" applyAlignment="1">
      <alignment horizontal="center" vertical="center"/>
    </xf>
    <xf numFmtId="0" fontId="33" fillId="0" borderId="17" xfId="4" applyFont="1" applyBorder="1" applyAlignment="1">
      <alignment horizontal="center" vertical="center"/>
    </xf>
    <xf numFmtId="0" fontId="33" fillId="0" borderId="16" xfId="4" applyFont="1" applyBorder="1" applyAlignment="1">
      <alignment horizontal="center" vertical="center"/>
    </xf>
    <xf numFmtId="0" fontId="16" fillId="0" borderId="59" xfId="4" applyFont="1" applyBorder="1" applyAlignment="1">
      <alignment horizontal="center" vertical="center"/>
    </xf>
    <xf numFmtId="0" fontId="16" fillId="0" borderId="12" xfId="4" applyFont="1" applyBorder="1" applyAlignment="1">
      <alignment horizontal="center" vertical="center"/>
    </xf>
    <xf numFmtId="0" fontId="16" fillId="0" borderId="13" xfId="4" applyFont="1" applyBorder="1" applyAlignment="1">
      <alignment horizontal="center" vertical="center"/>
    </xf>
    <xf numFmtId="58" fontId="16" fillId="0" borderId="0" xfId="4" applyNumberFormat="1" applyFont="1" applyAlignment="1">
      <alignment horizontal="center" vertical="center"/>
    </xf>
    <xf numFmtId="0" fontId="16" fillId="2" borderId="17" xfId="4" applyFont="1" applyFill="1" applyBorder="1" applyAlignment="1">
      <alignment horizontal="center" vertical="center"/>
    </xf>
    <xf numFmtId="0" fontId="16" fillId="2" borderId="16" xfId="4" applyFont="1" applyFill="1" applyBorder="1" applyAlignment="1">
      <alignment horizontal="center" vertical="center"/>
    </xf>
    <xf numFmtId="0" fontId="16" fillId="2" borderId="23" xfId="4" applyFont="1" applyFill="1" applyBorder="1" applyAlignment="1">
      <alignment horizontal="center" vertical="center"/>
    </xf>
    <xf numFmtId="0" fontId="16" fillId="2" borderId="22" xfId="4" applyFont="1" applyFill="1" applyBorder="1" applyAlignment="1">
      <alignment horizontal="center" vertical="center"/>
    </xf>
    <xf numFmtId="179" fontId="16" fillId="2" borderId="0" xfId="4" applyNumberFormat="1" applyFont="1" applyFill="1" applyAlignment="1">
      <alignment horizontal="center" vertical="center"/>
    </xf>
    <xf numFmtId="0" fontId="16" fillId="2" borderId="5" xfId="4" applyFont="1" applyFill="1" applyBorder="1" applyAlignment="1">
      <alignment horizontal="center" vertical="center" wrapText="1"/>
    </xf>
    <xf numFmtId="0" fontId="16" fillId="2" borderId="6"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28" xfId="4" applyFont="1" applyFill="1" applyBorder="1" applyAlignment="1">
      <alignment horizontal="center" vertical="center"/>
    </xf>
    <xf numFmtId="0" fontId="16" fillId="2" borderId="29" xfId="4" applyFont="1" applyFill="1" applyBorder="1" applyAlignment="1">
      <alignment horizontal="center" vertical="center"/>
    </xf>
    <xf numFmtId="0" fontId="16" fillId="2" borderId="34" xfId="4" applyFont="1" applyFill="1" applyBorder="1" applyAlignment="1">
      <alignment horizontal="center" vertical="center"/>
    </xf>
    <xf numFmtId="0" fontId="16" fillId="2" borderId="33" xfId="4" applyFont="1" applyFill="1" applyBorder="1" applyAlignment="1">
      <alignment horizontal="center" vertical="center"/>
    </xf>
    <xf numFmtId="0" fontId="16" fillId="2" borderId="37" xfId="4" applyFont="1" applyFill="1" applyBorder="1" applyAlignment="1">
      <alignment horizontal="center" vertical="center"/>
    </xf>
    <xf numFmtId="0" fontId="16" fillId="2" borderId="27" xfId="4" applyFont="1" applyFill="1" applyBorder="1" applyAlignment="1">
      <alignment horizontal="center" vertical="center"/>
    </xf>
    <xf numFmtId="179" fontId="19" fillId="2" borderId="8" xfId="4" applyNumberFormat="1" applyFont="1" applyFill="1" applyBorder="1" applyAlignment="1">
      <alignment horizontal="right" vertical="center"/>
    </xf>
    <xf numFmtId="0" fontId="34" fillId="0" borderId="0" xfId="4" applyFont="1" applyAlignment="1">
      <alignment horizontal="center" vertical="center" wrapText="1"/>
    </xf>
    <xf numFmtId="0" fontId="33" fillId="2" borderId="45" xfId="4" applyFont="1" applyFill="1" applyBorder="1" applyAlignment="1">
      <alignment horizontal="center" vertical="center"/>
    </xf>
    <xf numFmtId="182" fontId="33" fillId="2" borderId="17" xfId="4" applyNumberFormat="1" applyFont="1" applyFill="1" applyBorder="1" applyAlignment="1">
      <alignment horizontal="center" vertical="center"/>
    </xf>
    <xf numFmtId="182" fontId="33" fillId="2" borderId="16" xfId="4" applyNumberFormat="1" applyFont="1" applyFill="1" applyBorder="1" applyAlignment="1">
      <alignment horizontal="center" vertical="center"/>
    </xf>
    <xf numFmtId="0" fontId="33" fillId="2" borderId="18" xfId="4" applyFont="1" applyFill="1" applyBorder="1" applyAlignment="1">
      <alignment horizontal="center" vertical="center"/>
    </xf>
    <xf numFmtId="182" fontId="33" fillId="2" borderId="23" xfId="4" applyNumberFormat="1" applyFont="1" applyFill="1" applyBorder="1" applyAlignment="1">
      <alignment horizontal="center" vertical="center"/>
    </xf>
    <xf numFmtId="182" fontId="33" fillId="2" borderId="22" xfId="4" applyNumberFormat="1" applyFont="1" applyFill="1" applyBorder="1" applyAlignment="1">
      <alignment horizontal="center" vertical="center"/>
    </xf>
    <xf numFmtId="0" fontId="33" fillId="2" borderId="30" xfId="4" applyFont="1" applyFill="1" applyBorder="1" applyAlignment="1">
      <alignment horizontal="center" vertical="center"/>
    </xf>
    <xf numFmtId="182" fontId="33" fillId="2" borderId="37" xfId="4" applyNumberFormat="1" applyFont="1" applyFill="1" applyBorder="1" applyAlignment="1">
      <alignment horizontal="center" vertical="center"/>
    </xf>
    <xf numFmtId="182" fontId="33" fillId="2" borderId="27" xfId="4" applyNumberFormat="1" applyFont="1" applyFill="1" applyBorder="1" applyAlignment="1">
      <alignment horizontal="center" vertical="center"/>
    </xf>
    <xf numFmtId="0" fontId="33" fillId="2" borderId="19" xfId="4" applyFont="1" applyFill="1" applyBorder="1" applyAlignment="1">
      <alignment horizontal="center" vertical="center"/>
    </xf>
    <xf numFmtId="182" fontId="33" fillId="2" borderId="34" xfId="4" applyNumberFormat="1" applyFont="1" applyFill="1" applyBorder="1" applyAlignment="1">
      <alignment horizontal="center" vertical="center"/>
    </xf>
    <xf numFmtId="182" fontId="33" fillId="2" borderId="33" xfId="4" applyNumberFormat="1" applyFont="1" applyFill="1" applyBorder="1" applyAlignment="1">
      <alignment horizontal="center" vertical="center"/>
    </xf>
  </cellXfs>
  <cellStyles count="7">
    <cellStyle name="標準" xfId="0" builtinId="0"/>
    <cellStyle name="標準 10" xfId="3" xr:uid="{07E68822-0ECE-4822-AE5A-5A0D5488B5A8}"/>
    <cellStyle name="標準 2" xfId="4" xr:uid="{6A591F07-4D65-46C7-8EFF-2B7CA19AB2BA}"/>
    <cellStyle name="標準 3" xfId="5" xr:uid="{FE67D459-3C95-491E-8DE7-304E4EC47BA8}"/>
    <cellStyle name="標準 4" xfId="6" xr:uid="{83E39A55-1395-4239-AE1D-A70C5BE328D4}"/>
    <cellStyle name="標準 5" xfId="1" xr:uid="{CF7BECCF-95B6-4441-98A6-67EDDEAA72CD}"/>
    <cellStyle name="標準 7" xfId="2" xr:uid="{05892CDA-A38C-4E20-B32B-2E32D2ECB43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png"/><Relationship Id="rId4" Type="http://schemas.openxmlformats.org/officeDocument/2006/relationships/image" Target="../media/image7.emf"/></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png"/><Relationship Id="rId4" Type="http://schemas.openxmlformats.org/officeDocument/2006/relationships/image" Target="../media/image14.emf"/></Relationships>
</file>

<file path=xl/drawings/_rels/drawing6.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png"/><Relationship Id="rId4" Type="http://schemas.openxmlformats.org/officeDocument/2006/relationships/image" Target="../media/image17.emf"/></Relationships>
</file>

<file path=xl/drawings/_rels/drawing7.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177799</xdr:colOff>
      <xdr:row>1</xdr:row>
      <xdr:rowOff>6350</xdr:rowOff>
    </xdr:from>
    <xdr:to>
      <xdr:col>0</xdr:col>
      <xdr:colOff>625928</xdr:colOff>
      <xdr:row>3</xdr:row>
      <xdr:rowOff>165230</xdr:rowOff>
    </xdr:to>
    <xdr:pic>
      <xdr:nvPicPr>
        <xdr:cNvPr id="2" name="Picture 1" descr="jbc_rogo_header">
          <a:extLst>
            <a:ext uri="{FF2B5EF4-FFF2-40B4-BE49-F238E27FC236}">
              <a16:creationId xmlns:a16="http://schemas.microsoft.com/office/drawing/2014/main" id="{5A4C3BC5-3316-40A2-BEE0-6560AB7F5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99" y="177800"/>
          <a:ext cx="448129" cy="501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425052</xdr:colOff>
      <xdr:row>4</xdr:row>
      <xdr:rowOff>173056</xdr:rowOff>
    </xdr:from>
    <xdr:ext cx="349208" cy="358763"/>
    <xdr:pic>
      <xdr:nvPicPr>
        <xdr:cNvPr id="3" name="Picture 3">
          <a:extLst>
            <a:ext uri="{FF2B5EF4-FFF2-40B4-BE49-F238E27FC236}">
              <a16:creationId xmlns:a16="http://schemas.microsoft.com/office/drawing/2014/main" id="{A016B770-0AE7-484E-8C56-DC60F112C5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4" t="-906"/>
        <a:stretch>
          <a:fillRect/>
        </a:stretch>
      </xdr:blipFill>
      <xdr:spPr bwMode="auto">
        <a:xfrm>
          <a:off x="5225652" y="858856"/>
          <a:ext cx="349208" cy="3587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290554</xdr:colOff>
      <xdr:row>48</xdr:row>
      <xdr:rowOff>71460</xdr:rowOff>
    </xdr:from>
    <xdr:ext cx="346047" cy="368285"/>
    <xdr:pic>
      <xdr:nvPicPr>
        <xdr:cNvPr id="4" name="Picture 6">
          <a:extLst>
            <a:ext uri="{FF2B5EF4-FFF2-40B4-BE49-F238E27FC236}">
              <a16:creationId xmlns:a16="http://schemas.microsoft.com/office/drawing/2014/main" id="{8AD3F532-854B-471B-A108-580065692DA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5091154" y="8301060"/>
          <a:ext cx="346047" cy="3682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281041</xdr:colOff>
      <xdr:row>46</xdr:row>
      <xdr:rowOff>85166</xdr:rowOff>
    </xdr:from>
    <xdr:ext cx="358496" cy="358217"/>
    <xdr:pic>
      <xdr:nvPicPr>
        <xdr:cNvPr id="5" name="Picture 3">
          <a:extLst>
            <a:ext uri="{FF2B5EF4-FFF2-40B4-BE49-F238E27FC236}">
              <a16:creationId xmlns:a16="http://schemas.microsoft.com/office/drawing/2014/main" id="{B4B0EE97-C6BE-43EC-8345-AC58E6E4E16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701" t="-701"/>
        <a:stretch>
          <a:fillRect/>
        </a:stretch>
      </xdr:blipFill>
      <xdr:spPr bwMode="auto">
        <a:xfrm>
          <a:off x="5081641" y="7971866"/>
          <a:ext cx="358496" cy="3582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141515</xdr:colOff>
      <xdr:row>1</xdr:row>
      <xdr:rowOff>51708</xdr:rowOff>
    </xdr:from>
    <xdr:to>
      <xdr:col>0</xdr:col>
      <xdr:colOff>617765</xdr:colOff>
      <xdr:row>3</xdr:row>
      <xdr:rowOff>77108</xdr:rowOff>
    </xdr:to>
    <xdr:pic>
      <xdr:nvPicPr>
        <xdr:cNvPr id="2" name="Picture 4" descr="jbc_rogo_header">
          <a:extLst>
            <a:ext uri="{FF2B5EF4-FFF2-40B4-BE49-F238E27FC236}">
              <a16:creationId xmlns:a16="http://schemas.microsoft.com/office/drawing/2014/main" id="{424E287A-6BB6-46BD-9EA4-CB298355E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5" y="223158"/>
          <a:ext cx="4762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428154</xdr:colOff>
      <xdr:row>4</xdr:row>
      <xdr:rowOff>173056</xdr:rowOff>
    </xdr:from>
    <xdr:ext cx="346033" cy="358763"/>
    <xdr:pic>
      <xdr:nvPicPr>
        <xdr:cNvPr id="3" name="Picture 2">
          <a:extLst>
            <a:ext uri="{FF2B5EF4-FFF2-40B4-BE49-F238E27FC236}">
              <a16:creationId xmlns:a16="http://schemas.microsoft.com/office/drawing/2014/main" id="{A463E87A-B3E7-4C07-88B2-7A34B4F3B2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4" t="-906"/>
        <a:stretch>
          <a:fillRect/>
        </a:stretch>
      </xdr:blipFill>
      <xdr:spPr bwMode="auto">
        <a:xfrm>
          <a:off x="5228754" y="858856"/>
          <a:ext cx="346033" cy="3587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290554</xdr:colOff>
      <xdr:row>48</xdr:row>
      <xdr:rowOff>71460</xdr:rowOff>
    </xdr:from>
    <xdr:ext cx="346047" cy="371460"/>
    <xdr:pic>
      <xdr:nvPicPr>
        <xdr:cNvPr id="4" name="Picture 4">
          <a:extLst>
            <a:ext uri="{FF2B5EF4-FFF2-40B4-BE49-F238E27FC236}">
              <a16:creationId xmlns:a16="http://schemas.microsoft.com/office/drawing/2014/main" id="{1BE71377-C97C-427D-AB38-BEA88B8F2C4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5091154" y="8301060"/>
          <a:ext cx="346047" cy="371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281040</xdr:colOff>
      <xdr:row>46</xdr:row>
      <xdr:rowOff>85123</xdr:rowOff>
    </xdr:from>
    <xdr:ext cx="372103" cy="371866"/>
    <xdr:pic>
      <xdr:nvPicPr>
        <xdr:cNvPr id="5" name="Picture 3">
          <a:extLst>
            <a:ext uri="{FF2B5EF4-FFF2-40B4-BE49-F238E27FC236}">
              <a16:creationId xmlns:a16="http://schemas.microsoft.com/office/drawing/2014/main" id="{C12578B4-B70B-4706-AD43-E35AFACB36A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701" t="-701"/>
        <a:stretch>
          <a:fillRect/>
        </a:stretch>
      </xdr:blipFill>
      <xdr:spPr bwMode="auto">
        <a:xfrm>
          <a:off x="5081640" y="7971823"/>
          <a:ext cx="372103" cy="3718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177800</xdr:colOff>
      <xdr:row>1</xdr:row>
      <xdr:rowOff>6349</xdr:rowOff>
    </xdr:from>
    <xdr:to>
      <xdr:col>1</xdr:col>
      <xdr:colOff>15875</xdr:colOff>
      <xdr:row>3</xdr:row>
      <xdr:rowOff>130898</xdr:rowOff>
    </xdr:to>
    <xdr:pic>
      <xdr:nvPicPr>
        <xdr:cNvPr id="2" name="Picture 1" descr="jbc_rogo_header">
          <a:extLst>
            <a:ext uri="{FF2B5EF4-FFF2-40B4-BE49-F238E27FC236}">
              <a16:creationId xmlns:a16="http://schemas.microsoft.com/office/drawing/2014/main" id="{B75A591C-84A0-4AC4-A9C7-E8429B36E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77799"/>
          <a:ext cx="523875" cy="467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290554</xdr:colOff>
      <xdr:row>46</xdr:row>
      <xdr:rowOff>74635</xdr:rowOff>
    </xdr:from>
    <xdr:ext cx="346047" cy="361935"/>
    <xdr:pic>
      <xdr:nvPicPr>
        <xdr:cNvPr id="3" name="Picture 3">
          <a:extLst>
            <a:ext uri="{FF2B5EF4-FFF2-40B4-BE49-F238E27FC236}">
              <a16:creationId xmlns:a16="http://schemas.microsoft.com/office/drawing/2014/main" id="{B5532F3D-41E6-4B6F-A5B6-F974DB6809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8" t="-922"/>
        <a:stretch>
          <a:fillRect/>
        </a:stretch>
      </xdr:blipFill>
      <xdr:spPr bwMode="auto">
        <a:xfrm>
          <a:off x="5091154" y="7961335"/>
          <a:ext cx="346047" cy="3619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290554</xdr:colOff>
      <xdr:row>48</xdr:row>
      <xdr:rowOff>71460</xdr:rowOff>
    </xdr:from>
    <xdr:ext cx="346047" cy="357172"/>
    <xdr:pic>
      <xdr:nvPicPr>
        <xdr:cNvPr id="4" name="Picture 4">
          <a:extLst>
            <a:ext uri="{FF2B5EF4-FFF2-40B4-BE49-F238E27FC236}">
              <a16:creationId xmlns:a16="http://schemas.microsoft.com/office/drawing/2014/main" id="{FCD0BB24-E4C9-4EB1-874C-1D4C8CBEAE1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5091154" y="8301060"/>
          <a:ext cx="346047" cy="3571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18142</xdr:colOff>
      <xdr:row>0</xdr:row>
      <xdr:rowOff>38099</xdr:rowOff>
    </xdr:from>
    <xdr:to>
      <xdr:col>0</xdr:col>
      <xdr:colOff>684891</xdr:colOff>
      <xdr:row>3</xdr:row>
      <xdr:rowOff>189385</xdr:rowOff>
    </xdr:to>
    <xdr:pic>
      <xdr:nvPicPr>
        <xdr:cNvPr id="2" name="Picture 4" descr="jbc_rogo_header">
          <a:extLst>
            <a:ext uri="{FF2B5EF4-FFF2-40B4-BE49-F238E27FC236}">
              <a16:creationId xmlns:a16="http://schemas.microsoft.com/office/drawing/2014/main" id="{65F064AD-7B7E-4F37-8CF2-CE598E44B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2" y="38099"/>
          <a:ext cx="666749" cy="646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290554</xdr:colOff>
      <xdr:row>46</xdr:row>
      <xdr:rowOff>74635</xdr:rowOff>
    </xdr:from>
    <xdr:ext cx="346047" cy="361935"/>
    <xdr:pic>
      <xdr:nvPicPr>
        <xdr:cNvPr id="3" name="Picture 3">
          <a:extLst>
            <a:ext uri="{FF2B5EF4-FFF2-40B4-BE49-F238E27FC236}">
              <a16:creationId xmlns:a16="http://schemas.microsoft.com/office/drawing/2014/main" id="{2F44DE17-F0D5-4FA0-8123-AFEA94C83B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8" t="-922"/>
        <a:stretch>
          <a:fillRect/>
        </a:stretch>
      </xdr:blipFill>
      <xdr:spPr bwMode="auto">
        <a:xfrm>
          <a:off x="5091154" y="7961335"/>
          <a:ext cx="346047" cy="3619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290554</xdr:colOff>
      <xdr:row>48</xdr:row>
      <xdr:rowOff>71460</xdr:rowOff>
    </xdr:from>
    <xdr:ext cx="346047" cy="371460"/>
    <xdr:pic>
      <xdr:nvPicPr>
        <xdr:cNvPr id="4" name="Picture 4">
          <a:extLst>
            <a:ext uri="{FF2B5EF4-FFF2-40B4-BE49-F238E27FC236}">
              <a16:creationId xmlns:a16="http://schemas.microsoft.com/office/drawing/2014/main" id="{76CBB937-282B-4E0A-BB3C-6E80166B18A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5091154" y="8301060"/>
          <a:ext cx="346047" cy="371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150586</xdr:colOff>
      <xdr:row>1</xdr:row>
      <xdr:rowOff>78923</xdr:rowOff>
    </xdr:from>
    <xdr:to>
      <xdr:col>1</xdr:col>
      <xdr:colOff>36287</xdr:colOff>
      <xdr:row>3</xdr:row>
      <xdr:rowOff>136073</xdr:rowOff>
    </xdr:to>
    <xdr:pic>
      <xdr:nvPicPr>
        <xdr:cNvPr id="2" name="Picture 4" descr="jbc_rogo_header">
          <a:extLst>
            <a:ext uri="{FF2B5EF4-FFF2-40B4-BE49-F238E27FC236}">
              <a16:creationId xmlns:a16="http://schemas.microsoft.com/office/drawing/2014/main" id="{596AE529-59BF-4D31-BC87-CA81092E8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586" y="250373"/>
          <a:ext cx="571501"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290554</xdr:colOff>
      <xdr:row>46</xdr:row>
      <xdr:rowOff>74635</xdr:rowOff>
    </xdr:from>
    <xdr:ext cx="346047" cy="361935"/>
    <xdr:pic>
      <xdr:nvPicPr>
        <xdr:cNvPr id="3" name="Picture 3">
          <a:extLst>
            <a:ext uri="{FF2B5EF4-FFF2-40B4-BE49-F238E27FC236}">
              <a16:creationId xmlns:a16="http://schemas.microsoft.com/office/drawing/2014/main" id="{2849379A-1C87-48ED-B1AA-B5646B07C26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8" t="-922"/>
        <a:stretch>
          <a:fillRect/>
        </a:stretch>
      </xdr:blipFill>
      <xdr:spPr bwMode="auto">
        <a:xfrm>
          <a:off x="5091154" y="7961335"/>
          <a:ext cx="346047" cy="3619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290554</xdr:colOff>
      <xdr:row>48</xdr:row>
      <xdr:rowOff>71460</xdr:rowOff>
    </xdr:from>
    <xdr:ext cx="346047" cy="371460"/>
    <xdr:pic>
      <xdr:nvPicPr>
        <xdr:cNvPr id="4" name="Picture 4">
          <a:extLst>
            <a:ext uri="{FF2B5EF4-FFF2-40B4-BE49-F238E27FC236}">
              <a16:creationId xmlns:a16="http://schemas.microsoft.com/office/drawing/2014/main" id="{708B7C04-4BAF-4E9F-8A0C-7F6AA7E706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5091154" y="8301060"/>
          <a:ext cx="346047" cy="371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462911</xdr:colOff>
      <xdr:row>4</xdr:row>
      <xdr:rowOff>176235</xdr:rowOff>
    </xdr:from>
    <xdr:ext cx="346047" cy="352410"/>
    <xdr:pic>
      <xdr:nvPicPr>
        <xdr:cNvPr id="5" name="Picture 5">
          <a:extLst>
            <a:ext uri="{FF2B5EF4-FFF2-40B4-BE49-F238E27FC236}">
              <a16:creationId xmlns:a16="http://schemas.microsoft.com/office/drawing/2014/main" id="{3802ECC4-46CC-4EED-9FE1-83A05C77E31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918" t="-922"/>
        <a:stretch>
          <a:fillRect/>
        </a:stretch>
      </xdr:blipFill>
      <xdr:spPr bwMode="auto">
        <a:xfrm>
          <a:off x="5263511" y="852510"/>
          <a:ext cx="346047" cy="3524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177800</xdr:colOff>
      <xdr:row>1</xdr:row>
      <xdr:rowOff>6350</xdr:rowOff>
    </xdr:from>
    <xdr:to>
      <xdr:col>0</xdr:col>
      <xdr:colOff>539750</xdr:colOff>
      <xdr:row>3</xdr:row>
      <xdr:rowOff>31750</xdr:rowOff>
    </xdr:to>
    <xdr:pic>
      <xdr:nvPicPr>
        <xdr:cNvPr id="2" name="Picture 1" descr="jbc_rogo_header">
          <a:extLst>
            <a:ext uri="{FF2B5EF4-FFF2-40B4-BE49-F238E27FC236}">
              <a16:creationId xmlns:a16="http://schemas.microsoft.com/office/drawing/2014/main" id="{7F885EE4-0501-4D66-8649-65ADFD409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77800"/>
          <a:ext cx="3619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177800</xdr:colOff>
      <xdr:row>1</xdr:row>
      <xdr:rowOff>6350</xdr:rowOff>
    </xdr:from>
    <xdr:to>
      <xdr:col>0</xdr:col>
      <xdr:colOff>539750</xdr:colOff>
      <xdr:row>3</xdr:row>
      <xdr:rowOff>31750</xdr:rowOff>
    </xdr:to>
    <xdr:pic>
      <xdr:nvPicPr>
        <xdr:cNvPr id="3" name="Picture 3" descr="jbc_rogo_header">
          <a:extLst>
            <a:ext uri="{FF2B5EF4-FFF2-40B4-BE49-F238E27FC236}">
              <a16:creationId xmlns:a16="http://schemas.microsoft.com/office/drawing/2014/main" id="{EF477E00-B0AB-40DE-B292-6306C8B64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77800"/>
          <a:ext cx="3619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177799</xdr:colOff>
      <xdr:row>1</xdr:row>
      <xdr:rowOff>6350</xdr:rowOff>
    </xdr:from>
    <xdr:to>
      <xdr:col>1</xdr:col>
      <xdr:colOff>63500</xdr:colOff>
      <xdr:row>3</xdr:row>
      <xdr:rowOff>165230</xdr:rowOff>
    </xdr:to>
    <xdr:pic>
      <xdr:nvPicPr>
        <xdr:cNvPr id="4" name="Picture 4" descr="jbc_rogo_header">
          <a:extLst>
            <a:ext uri="{FF2B5EF4-FFF2-40B4-BE49-F238E27FC236}">
              <a16:creationId xmlns:a16="http://schemas.microsoft.com/office/drawing/2014/main" id="{09522AFB-74A4-4108-80E9-551A7000A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99" y="177800"/>
          <a:ext cx="571501" cy="501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290554</xdr:colOff>
      <xdr:row>46</xdr:row>
      <xdr:rowOff>74635</xdr:rowOff>
    </xdr:from>
    <xdr:ext cx="346047" cy="361935"/>
    <xdr:pic>
      <xdr:nvPicPr>
        <xdr:cNvPr id="5" name="Picture 1">
          <a:extLst>
            <a:ext uri="{FF2B5EF4-FFF2-40B4-BE49-F238E27FC236}">
              <a16:creationId xmlns:a16="http://schemas.microsoft.com/office/drawing/2014/main" id="{7176BAF6-CBEE-424B-99FB-884CB16632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8" t="-922"/>
        <a:stretch>
          <a:fillRect/>
        </a:stretch>
      </xdr:blipFill>
      <xdr:spPr bwMode="auto">
        <a:xfrm>
          <a:off x="5091154" y="7961335"/>
          <a:ext cx="346047" cy="3619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290554</xdr:colOff>
      <xdr:row>48</xdr:row>
      <xdr:rowOff>71460</xdr:rowOff>
    </xdr:from>
    <xdr:ext cx="346047" cy="371460"/>
    <xdr:pic>
      <xdr:nvPicPr>
        <xdr:cNvPr id="6" name="Picture 2">
          <a:extLst>
            <a:ext uri="{FF2B5EF4-FFF2-40B4-BE49-F238E27FC236}">
              <a16:creationId xmlns:a16="http://schemas.microsoft.com/office/drawing/2014/main" id="{7A90C05D-DC7B-47D4-8428-F3204F3623F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5091154" y="8301060"/>
          <a:ext cx="346047" cy="371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471988</xdr:colOff>
      <xdr:row>4</xdr:row>
      <xdr:rowOff>203448</xdr:rowOff>
    </xdr:from>
    <xdr:ext cx="346047" cy="352410"/>
    <xdr:pic>
      <xdr:nvPicPr>
        <xdr:cNvPr id="7" name="Picture 3">
          <a:extLst>
            <a:ext uri="{FF2B5EF4-FFF2-40B4-BE49-F238E27FC236}">
              <a16:creationId xmlns:a16="http://schemas.microsoft.com/office/drawing/2014/main" id="{DBD1BD00-EEA1-4B9C-AF4B-928B617AEA5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918" t="-922"/>
        <a:stretch>
          <a:fillRect/>
        </a:stretch>
      </xdr:blipFill>
      <xdr:spPr bwMode="auto">
        <a:xfrm>
          <a:off x="5272588" y="860673"/>
          <a:ext cx="346047" cy="3524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177800</xdr:colOff>
      <xdr:row>1</xdr:row>
      <xdr:rowOff>6350</xdr:rowOff>
    </xdr:from>
    <xdr:to>
      <xdr:col>0</xdr:col>
      <xdr:colOff>539750</xdr:colOff>
      <xdr:row>3</xdr:row>
      <xdr:rowOff>31750</xdr:rowOff>
    </xdr:to>
    <xdr:pic>
      <xdr:nvPicPr>
        <xdr:cNvPr id="2" name="Picture 1" descr="jbc_rogo_header">
          <a:extLst>
            <a:ext uri="{FF2B5EF4-FFF2-40B4-BE49-F238E27FC236}">
              <a16:creationId xmlns:a16="http://schemas.microsoft.com/office/drawing/2014/main" id="{AEA5B68E-DEB5-489D-93B9-B033EC088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77800"/>
          <a:ext cx="3619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177800</xdr:colOff>
      <xdr:row>1</xdr:row>
      <xdr:rowOff>6350</xdr:rowOff>
    </xdr:from>
    <xdr:to>
      <xdr:col>0</xdr:col>
      <xdr:colOff>539750</xdr:colOff>
      <xdr:row>3</xdr:row>
      <xdr:rowOff>31750</xdr:rowOff>
    </xdr:to>
    <xdr:pic>
      <xdr:nvPicPr>
        <xdr:cNvPr id="3" name="Picture 3" descr="jbc_rogo_header">
          <a:extLst>
            <a:ext uri="{FF2B5EF4-FFF2-40B4-BE49-F238E27FC236}">
              <a16:creationId xmlns:a16="http://schemas.microsoft.com/office/drawing/2014/main" id="{2D8BD2D7-F9E0-4265-B1BC-F6804F8E3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77800"/>
          <a:ext cx="3619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177800</xdr:colOff>
      <xdr:row>1</xdr:row>
      <xdr:rowOff>6350</xdr:rowOff>
    </xdr:from>
    <xdr:to>
      <xdr:col>0</xdr:col>
      <xdr:colOff>539750</xdr:colOff>
      <xdr:row>3</xdr:row>
      <xdr:rowOff>31750</xdr:rowOff>
    </xdr:to>
    <xdr:pic>
      <xdr:nvPicPr>
        <xdr:cNvPr id="4" name="Picture 4" descr="jbc_rogo_header">
          <a:extLst>
            <a:ext uri="{FF2B5EF4-FFF2-40B4-BE49-F238E27FC236}">
              <a16:creationId xmlns:a16="http://schemas.microsoft.com/office/drawing/2014/main" id="{6079A4C5-85F4-4C10-97CA-4FEC7E61B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177800"/>
          <a:ext cx="3619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469900</xdr:colOff>
      <xdr:row>4</xdr:row>
      <xdr:rowOff>171450</xdr:rowOff>
    </xdr:from>
    <xdr:ext cx="349250" cy="361950"/>
    <xdr:pic>
      <xdr:nvPicPr>
        <xdr:cNvPr id="5" name="Picture 38">
          <a:extLst>
            <a:ext uri="{FF2B5EF4-FFF2-40B4-BE49-F238E27FC236}">
              <a16:creationId xmlns:a16="http://schemas.microsoft.com/office/drawing/2014/main" id="{D9CE4D6A-96AF-43C7-B879-BD116A995B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9" t="-922"/>
        <a:stretch>
          <a:fillRect/>
        </a:stretch>
      </xdr:blipFill>
      <xdr:spPr bwMode="auto">
        <a:xfrm>
          <a:off x="5270500" y="857250"/>
          <a:ext cx="349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元貴 戸髙" id="{3425391F-F07E-4F7B-A605-EFC488FF838D}" userId="3554b8cff6baa619"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C8" dT="2023-06-06T15:25:30.80" personId="{3425391F-F07E-4F7B-A605-EFC488FF838D}" id="{DE21AF21-4B2B-4EC7-A7FE-EE5FDFCBD33E}">
    <text>競技会登録申請書で申請した
リーグ・競技会名を記入する</text>
  </threadedComment>
  <threadedComment ref="H8" dT="2023-06-06T15:26:56.72" personId="{3425391F-F07E-4F7B-A605-EFC488FF838D}" id="{6A7D4918-5451-4085-9044-E351420CF095}">
    <text xml:space="preserve">競技会登録申請書がJBC本部から返ってきたら登録番号を書かれているのでそれを記入する
</text>
  </threadedComment>
  <threadedComment ref="F10" dT="2023-06-06T15:29:40.77" personId="{3425391F-F07E-4F7B-A605-EFC488FF838D}" id="{76EB5293-3A54-4F8E-B023-BA2E77EB3B66}">
    <text>開催日を記入する
2日間以上ある場合は
このセルに大会開始日
下のセルに大会終了日
を記入する</text>
  </threadedComment>
  <threadedComment ref="F11" dT="2023-06-06T15:29:40.77" personId="{3425391F-F07E-4F7B-A605-EFC488FF838D}" id="{4725E977-97DB-4895-A1E2-41FF3E3A3319}">
    <text>開催日を記入する
2日間以上ある場合は
このセルに大会開始日
下のセルに大会終了日
を記入する</text>
  </threadedComment>
</ThreadedComments>
</file>

<file path=xl/threadedComments/threadedComment2.xml><?xml version="1.0" encoding="utf-8"?>
<ThreadedComments xmlns="http://schemas.microsoft.com/office/spreadsheetml/2018/threadedcomments" xmlns:x="http://schemas.openxmlformats.org/spreadsheetml/2006/main">
  <threadedComment ref="C8" dT="2023-06-06T15:25:30.80" personId="{3425391F-F07E-4F7B-A605-EFC488FF838D}" id="{2F2660C4-778C-4825-89A5-C27312834710}">
    <text>競技会登録申請書で申請した
リーグ・競技会名を記入する</text>
  </threadedComment>
  <threadedComment ref="H8" dT="2023-06-06T15:26:56.72" personId="{3425391F-F07E-4F7B-A605-EFC488FF838D}" id="{C7B80589-A14D-4242-B430-C476FFB62A63}">
    <text xml:space="preserve">競技会登録申請書がJBC本部から返ってきたら登録番号を書かれているのでそれを記入する
</text>
  </threadedComment>
  <threadedComment ref="F10" dT="2023-06-06T15:29:40.77" personId="{3425391F-F07E-4F7B-A605-EFC488FF838D}" id="{4FFC357E-3399-4305-9F89-DDEFC197C7D6}">
    <text>開催日を記入する
2日間以上ある場合は
このセルに大会開始日
下のセルに大会終了日
を記入する</text>
  </threadedComment>
  <threadedComment ref="F11" dT="2023-06-06T15:29:40.77" personId="{3425391F-F07E-4F7B-A605-EFC488FF838D}" id="{4C3648D5-43C5-446E-BA8A-FCED3BF8F037}">
    <text>開催日を記入する
2日間以上ある場合は
このセルに大会開始日
下のセルに大会終了日
を記入する</text>
  </threadedComment>
</ThreadedComments>
</file>

<file path=xl/threadedComments/threadedComment3.xml><?xml version="1.0" encoding="utf-8"?>
<ThreadedComments xmlns="http://schemas.microsoft.com/office/spreadsheetml/2018/threadedcomments" xmlns:x="http://schemas.openxmlformats.org/spreadsheetml/2006/main">
  <threadedComment ref="A75" dT="2023-06-06T15:33:42.90" personId="{3425391F-F07E-4F7B-A605-EFC488FF838D}" id="{5CB5A8F9-2C12-43CD-9036-F8165CED6B51}">
    <text>氏名を入れると自動で入る</text>
  </threadedComment>
  <threadedComment ref="B75" dT="2023-06-06T15:33:32.12" personId="{3425391F-F07E-4F7B-A605-EFC488FF838D}" id="{F3AF8619-53B9-4B3C-8472-07939C289086}">
    <text>氏名を入れると自動で入る</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08E9A-8835-448A-AD5A-E458D72F8F8E}">
  <sheetPr>
    <tabColor rgb="FFFF0066"/>
  </sheetPr>
  <dimension ref="A1:AV32"/>
  <sheetViews>
    <sheetView showZeros="0" tabSelected="1" view="pageBreakPreview" zoomScaleNormal="85" zoomScaleSheetLayoutView="100" workbookViewId="0">
      <selection sqref="A1:P1"/>
    </sheetView>
  </sheetViews>
  <sheetFormatPr defaultColWidth="9" defaultRowHeight="26.25" customHeight="1"/>
  <cols>
    <col min="1" max="1" width="6.25" style="2" customWidth="1"/>
    <col min="2" max="2" width="6.5" style="1" customWidth="1"/>
    <col min="3" max="3" width="1.25" style="1" customWidth="1"/>
    <col min="4" max="4" width="23.75" style="1" customWidth="1"/>
    <col min="5" max="7" width="2.875" style="1" customWidth="1"/>
    <col min="8" max="8" width="5.5" style="1" customWidth="1"/>
    <col min="9" max="9" width="5.125" style="1" customWidth="1"/>
    <col min="10" max="10" width="2.875" style="1" bestFit="1" customWidth="1"/>
    <col min="11" max="11" width="4.25" style="1" customWidth="1"/>
    <col min="12" max="12" width="1.75" style="1" customWidth="1"/>
    <col min="13" max="13" width="9.875" style="1" customWidth="1"/>
    <col min="14" max="14" width="6.375" style="1" customWidth="1"/>
    <col min="15" max="15" width="2.875" style="1" bestFit="1" customWidth="1"/>
    <col min="16" max="16" width="5.5" style="1" customWidth="1"/>
    <col min="17" max="17" width="6.25" style="1" customWidth="1"/>
    <col min="18" max="18" width="6.5" style="1" customWidth="1"/>
    <col min="19" max="19" width="1.25" style="1" customWidth="1"/>
    <col min="20" max="20" width="23.75" style="1" customWidth="1"/>
    <col min="21" max="23" width="2.875" style="1" customWidth="1"/>
    <col min="24" max="24" width="5.5" style="1" customWidth="1"/>
    <col min="25" max="25" width="5.125" style="1" customWidth="1"/>
    <col min="26" max="26" width="2.875" style="1" customWidth="1"/>
    <col min="27" max="27" width="4.25" style="1" customWidth="1"/>
    <col min="28" max="28" width="1.75" style="1" customWidth="1"/>
    <col min="29" max="29" width="9.875" style="1" customWidth="1"/>
    <col min="30" max="30" width="6.375" style="1" customWidth="1"/>
    <col min="31" max="31" width="2.875" style="1" customWidth="1"/>
    <col min="32" max="32" width="5.5" style="1" customWidth="1"/>
    <col min="33" max="33" width="6.25" style="1" customWidth="1"/>
    <col min="34" max="34" width="6.5" style="1" customWidth="1"/>
    <col min="35" max="35" width="1.25" style="1" customWidth="1"/>
    <col min="36" max="36" width="23.75" style="1" customWidth="1"/>
    <col min="37" max="39" width="2.875" style="1" customWidth="1"/>
    <col min="40" max="40" width="5.5" style="1" customWidth="1"/>
    <col min="41" max="41" width="5.125" style="1" customWidth="1"/>
    <col min="42" max="42" width="2.875" style="1" customWidth="1"/>
    <col min="43" max="43" width="4.25" style="1" customWidth="1"/>
    <col min="44" max="44" width="1.75" style="1" customWidth="1"/>
    <col min="45" max="45" width="9.875" style="1" customWidth="1"/>
    <col min="46" max="46" width="6.375" style="1" customWidth="1"/>
    <col min="47" max="47" width="2.875" style="1" customWidth="1"/>
    <col min="48" max="48" width="5.5" style="1" customWidth="1"/>
    <col min="49" max="16384" width="9" style="1"/>
  </cols>
  <sheetData>
    <row r="1" spans="1:48" ht="39" customHeight="1">
      <c r="A1" s="189" t="s">
        <v>0</v>
      </c>
      <c r="B1" s="189"/>
      <c r="C1" s="189"/>
      <c r="D1" s="189"/>
      <c r="E1" s="189"/>
      <c r="F1" s="189"/>
      <c r="G1" s="189"/>
      <c r="H1" s="189"/>
      <c r="I1" s="189"/>
      <c r="J1" s="189"/>
      <c r="K1" s="189"/>
      <c r="L1" s="189"/>
      <c r="M1" s="189"/>
      <c r="N1" s="189"/>
      <c r="O1" s="189"/>
      <c r="P1" s="189"/>
      <c r="Q1" s="189" t="s">
        <v>0</v>
      </c>
      <c r="R1" s="189"/>
      <c r="S1" s="189"/>
      <c r="T1" s="189"/>
      <c r="U1" s="189"/>
      <c r="V1" s="189"/>
      <c r="W1" s="189"/>
      <c r="X1" s="189"/>
      <c r="Y1" s="189"/>
      <c r="Z1" s="189"/>
      <c r="AA1" s="189"/>
      <c r="AB1" s="189"/>
      <c r="AC1" s="189"/>
      <c r="AD1" s="189"/>
      <c r="AE1" s="189"/>
      <c r="AF1" s="189"/>
      <c r="AG1" s="189" t="s">
        <v>0</v>
      </c>
      <c r="AH1" s="189"/>
      <c r="AI1" s="189"/>
      <c r="AJ1" s="189"/>
      <c r="AK1" s="189"/>
      <c r="AL1" s="189"/>
      <c r="AM1" s="189"/>
      <c r="AN1" s="189"/>
      <c r="AO1" s="189"/>
      <c r="AP1" s="189"/>
      <c r="AQ1" s="189"/>
      <c r="AR1" s="189"/>
      <c r="AS1" s="189"/>
      <c r="AT1" s="189"/>
      <c r="AU1" s="189"/>
      <c r="AV1" s="189"/>
    </row>
    <row r="2" spans="1:48" ht="25.5" customHeight="1">
      <c r="B2" s="3"/>
      <c r="M2" s="190">
        <f ca="1">TODAY()</f>
        <v>45411</v>
      </c>
      <c r="N2" s="190"/>
      <c r="O2" s="190"/>
      <c r="P2" s="190"/>
      <c r="Q2" s="2"/>
      <c r="R2" s="3"/>
      <c r="AC2" s="190">
        <f ca="1">M2</f>
        <v>45411</v>
      </c>
      <c r="AD2" s="190"/>
      <c r="AE2" s="190"/>
      <c r="AF2" s="190"/>
      <c r="AG2" s="2"/>
      <c r="AH2" s="3"/>
      <c r="AS2" s="190" t="e">
        <f>#REF!</f>
        <v>#REF!</v>
      </c>
      <c r="AT2" s="190"/>
      <c r="AU2" s="190"/>
      <c r="AV2" s="190"/>
    </row>
    <row r="3" spans="1:48" ht="18.75" customHeight="1">
      <c r="A3" s="4" t="s">
        <v>20</v>
      </c>
      <c r="Q3" s="4" t="str">
        <f>A3</f>
        <v>公益財団法人 JAPAN BOWLING　御中</v>
      </c>
      <c r="AG3" s="4" t="s">
        <v>20</v>
      </c>
    </row>
    <row r="4" spans="1:48" ht="26.25" customHeight="1">
      <c r="G4" s="164" t="s">
        <v>1</v>
      </c>
      <c r="H4" s="164"/>
      <c r="I4" s="164"/>
      <c r="K4" s="191" t="s">
        <v>23</v>
      </c>
      <c r="L4" s="191"/>
      <c r="M4" s="191"/>
      <c r="N4" s="191"/>
      <c r="O4" s="191"/>
      <c r="P4" s="12"/>
      <c r="Q4" s="2"/>
      <c r="W4" s="164" t="s">
        <v>1</v>
      </c>
      <c r="X4" s="164"/>
      <c r="Y4" s="164"/>
      <c r="AA4" s="191" t="str">
        <f>K4</f>
        <v>大分県ボウリング連盟</v>
      </c>
      <c r="AB4" s="191"/>
      <c r="AC4" s="191"/>
      <c r="AD4" s="191"/>
      <c r="AE4" s="191"/>
      <c r="AF4" s="12"/>
      <c r="AG4" s="2"/>
      <c r="AM4" s="164" t="s">
        <v>1</v>
      </c>
      <c r="AN4" s="164"/>
      <c r="AO4" s="164"/>
      <c r="AQ4" s="191" t="e">
        <f>#REF!</f>
        <v>#REF!</v>
      </c>
      <c r="AR4" s="191"/>
      <c r="AS4" s="191"/>
      <c r="AT4" s="191"/>
      <c r="AU4" s="191"/>
      <c r="AV4" s="12"/>
    </row>
    <row r="5" spans="1:48" ht="18.75" customHeight="1">
      <c r="G5" s="164" t="s">
        <v>2</v>
      </c>
      <c r="H5" s="164"/>
      <c r="I5" s="164"/>
      <c r="J5" s="13"/>
      <c r="K5" s="174" t="s">
        <v>70</v>
      </c>
      <c r="L5" s="174"/>
      <c r="M5" s="169" t="s">
        <v>71</v>
      </c>
      <c r="N5" s="169"/>
      <c r="O5" s="169"/>
      <c r="P5" s="14" t="s">
        <v>21</v>
      </c>
      <c r="Q5" s="2"/>
      <c r="W5" s="164" t="s">
        <v>2</v>
      </c>
      <c r="X5" s="164"/>
      <c r="Y5" s="164"/>
      <c r="Z5" s="13"/>
      <c r="AA5" s="174" t="str">
        <f>K5</f>
        <v>理事長</v>
      </c>
      <c r="AB5" s="174"/>
      <c r="AC5" s="169" t="str">
        <f>M5</f>
        <v>中野　晴夫</v>
      </c>
      <c r="AD5" s="169"/>
      <c r="AE5" s="169"/>
      <c r="AF5" s="14" t="s">
        <v>21</v>
      </c>
      <c r="AG5" s="2"/>
      <c r="AM5" s="164" t="s">
        <v>2</v>
      </c>
      <c r="AN5" s="164"/>
      <c r="AO5" s="164"/>
      <c r="AP5" s="13"/>
      <c r="AQ5" s="174" t="e">
        <f>#REF!</f>
        <v>#REF!</v>
      </c>
      <c r="AR5" s="174"/>
      <c r="AS5" s="169" t="e">
        <f>#REF!</f>
        <v>#REF!</v>
      </c>
      <c r="AT5" s="169"/>
      <c r="AU5" s="169"/>
      <c r="AV5" s="14" t="s">
        <v>21</v>
      </c>
    </row>
    <row r="6" spans="1:48" ht="33" customHeight="1">
      <c r="B6" s="164" t="s">
        <v>3</v>
      </c>
      <c r="C6" s="175"/>
      <c r="D6" s="175"/>
      <c r="E6" s="175"/>
      <c r="F6" s="175"/>
      <c r="G6" s="175"/>
      <c r="H6" s="175"/>
      <c r="I6" s="175"/>
      <c r="J6" s="175"/>
      <c r="K6" s="175"/>
      <c r="L6" s="175"/>
      <c r="M6" s="175"/>
      <c r="N6" s="175"/>
      <c r="O6" s="175"/>
      <c r="Q6" s="2"/>
      <c r="R6" s="164" t="s">
        <v>3</v>
      </c>
      <c r="S6" s="175"/>
      <c r="T6" s="175"/>
      <c r="U6" s="175"/>
      <c r="V6" s="175"/>
      <c r="W6" s="175"/>
      <c r="X6" s="175"/>
      <c r="Y6" s="175"/>
      <c r="Z6" s="175"/>
      <c r="AA6" s="175"/>
      <c r="AB6" s="175"/>
      <c r="AC6" s="175"/>
      <c r="AD6" s="175"/>
      <c r="AE6" s="175"/>
      <c r="AG6" s="2"/>
      <c r="AH6" s="164" t="s">
        <v>3</v>
      </c>
      <c r="AI6" s="175"/>
      <c r="AJ6" s="175"/>
      <c r="AK6" s="175"/>
      <c r="AL6" s="175"/>
      <c r="AM6" s="175"/>
      <c r="AN6" s="175"/>
      <c r="AO6" s="175"/>
      <c r="AP6" s="175"/>
      <c r="AQ6" s="175"/>
      <c r="AR6" s="175"/>
      <c r="AS6" s="175"/>
      <c r="AT6" s="175"/>
      <c r="AU6" s="175"/>
    </row>
    <row r="7" spans="1:48" ht="30" customHeight="1">
      <c r="A7" s="171" t="s">
        <v>4</v>
      </c>
      <c r="B7" s="171"/>
      <c r="C7" s="171"/>
      <c r="D7" s="171"/>
      <c r="E7" s="171"/>
      <c r="F7" s="171"/>
      <c r="G7" s="171"/>
      <c r="H7" s="171"/>
      <c r="I7" s="171"/>
      <c r="J7" s="171"/>
      <c r="K7" s="171"/>
      <c r="L7" s="171"/>
      <c r="M7" s="171"/>
      <c r="N7" s="171"/>
      <c r="O7" s="171"/>
      <c r="P7" s="171"/>
      <c r="Q7" s="171" t="s">
        <v>4</v>
      </c>
      <c r="R7" s="171"/>
      <c r="S7" s="171"/>
      <c r="T7" s="171"/>
      <c r="U7" s="171"/>
      <c r="V7" s="171"/>
      <c r="W7" s="171"/>
      <c r="X7" s="171"/>
      <c r="Y7" s="171"/>
      <c r="Z7" s="171"/>
      <c r="AA7" s="171"/>
      <c r="AB7" s="171"/>
      <c r="AC7" s="171"/>
      <c r="AD7" s="171"/>
      <c r="AE7" s="171"/>
      <c r="AF7" s="171"/>
      <c r="AG7" s="171" t="s">
        <v>4</v>
      </c>
      <c r="AH7" s="171"/>
      <c r="AI7" s="171"/>
      <c r="AJ7" s="171"/>
      <c r="AK7" s="171"/>
      <c r="AL7" s="171"/>
      <c r="AM7" s="171"/>
      <c r="AN7" s="171"/>
      <c r="AO7" s="171"/>
      <c r="AP7" s="171"/>
      <c r="AQ7" s="171"/>
      <c r="AR7" s="171"/>
      <c r="AS7" s="171"/>
      <c r="AT7" s="171"/>
      <c r="AU7" s="171"/>
      <c r="AV7" s="171"/>
    </row>
    <row r="8" spans="1:48" s="7" customFormat="1" ht="30" customHeight="1">
      <c r="A8" s="164" t="s">
        <v>5</v>
      </c>
      <c r="B8" s="164"/>
      <c r="D8" s="186"/>
      <c r="E8" s="186"/>
      <c r="F8" s="186"/>
      <c r="G8" s="186"/>
      <c r="H8" s="186"/>
      <c r="I8" s="186"/>
      <c r="J8" s="186"/>
      <c r="K8" s="186"/>
      <c r="L8" s="186"/>
      <c r="M8" s="186"/>
      <c r="N8" s="186"/>
      <c r="O8" s="186"/>
      <c r="P8" s="186"/>
      <c r="Q8" s="164" t="s">
        <v>5</v>
      </c>
      <c r="R8" s="164"/>
      <c r="T8" s="177">
        <f t="shared" ref="T8:T13" si="0">D8</f>
        <v>0</v>
      </c>
      <c r="U8" s="177"/>
      <c r="V8" s="177"/>
      <c r="W8" s="177"/>
      <c r="X8" s="177"/>
      <c r="Y8" s="177"/>
      <c r="Z8" s="177"/>
      <c r="AA8" s="177"/>
      <c r="AB8" s="177"/>
      <c r="AC8" s="177"/>
      <c r="AD8" s="177"/>
      <c r="AE8" s="177"/>
      <c r="AF8" s="177"/>
      <c r="AG8" s="164" t="s">
        <v>5</v>
      </c>
      <c r="AH8" s="164"/>
      <c r="AJ8" s="177" t="e">
        <f t="shared" ref="AJ8" si="1">#REF!</f>
        <v>#REF!</v>
      </c>
      <c r="AK8" s="177"/>
      <c r="AL8" s="177"/>
      <c r="AM8" s="177"/>
      <c r="AN8" s="177"/>
      <c r="AO8" s="177"/>
      <c r="AP8" s="177"/>
      <c r="AQ8" s="177"/>
      <c r="AR8" s="177"/>
      <c r="AS8" s="177"/>
      <c r="AT8" s="177"/>
      <c r="AU8" s="177"/>
      <c r="AV8" s="177"/>
    </row>
    <row r="9" spans="1:48" s="7" customFormat="1" ht="30" customHeight="1">
      <c r="A9" s="164" t="s">
        <v>6</v>
      </c>
      <c r="B9" s="164"/>
      <c r="D9" s="187"/>
      <c r="E9" s="188"/>
      <c r="F9" s="188"/>
      <c r="G9" s="188"/>
      <c r="H9" s="188"/>
      <c r="I9" s="188"/>
      <c r="J9" s="11" t="s">
        <v>7</v>
      </c>
      <c r="K9" s="11"/>
      <c r="M9" s="183"/>
      <c r="N9" s="183"/>
      <c r="O9" s="183"/>
      <c r="P9" s="183"/>
      <c r="Q9" s="164" t="s">
        <v>6</v>
      </c>
      <c r="R9" s="164"/>
      <c r="T9" s="178">
        <f t="shared" si="0"/>
        <v>0</v>
      </c>
      <c r="U9" s="179"/>
      <c r="V9" s="179"/>
      <c r="W9" s="179"/>
      <c r="X9" s="179"/>
      <c r="Y9" s="179"/>
      <c r="Z9" s="11" t="s">
        <v>7</v>
      </c>
      <c r="AA9" s="11"/>
      <c r="AC9" s="169">
        <f>M9</f>
        <v>0</v>
      </c>
      <c r="AD9" s="169"/>
      <c r="AE9" s="169"/>
      <c r="AF9" s="169"/>
      <c r="AG9" s="164" t="s">
        <v>6</v>
      </c>
      <c r="AH9" s="164"/>
      <c r="AJ9" s="178" t="e">
        <f t="shared" ref="AJ9" si="2">#REF!</f>
        <v>#REF!</v>
      </c>
      <c r="AK9" s="179"/>
      <c r="AL9" s="179"/>
      <c r="AM9" s="179"/>
      <c r="AN9" s="179"/>
      <c r="AO9" s="179"/>
      <c r="AP9" s="11" t="s">
        <v>7</v>
      </c>
      <c r="AQ9" s="11"/>
      <c r="AS9" s="169" t="e">
        <f>#REF!</f>
        <v>#REF!</v>
      </c>
      <c r="AT9" s="169"/>
      <c r="AU9" s="169"/>
      <c r="AV9" s="169"/>
    </row>
    <row r="10" spans="1:48" s="7" customFormat="1" ht="30" customHeight="1">
      <c r="A10" s="164" t="s">
        <v>8</v>
      </c>
      <c r="B10" s="164"/>
      <c r="D10" s="183"/>
      <c r="E10" s="183"/>
      <c r="F10" s="183"/>
      <c r="G10" s="170" t="s">
        <v>9</v>
      </c>
      <c r="H10" s="170"/>
      <c r="I10" s="166">
        <f>_xlfn.XLOOKUP(D10,会場!B2:B21,会場!C2:C21)</f>
        <v>0</v>
      </c>
      <c r="J10" s="166"/>
      <c r="K10" s="166"/>
      <c r="L10" s="170" t="s">
        <v>10</v>
      </c>
      <c r="M10" s="170"/>
      <c r="N10" s="166" t="e">
        <f>_xlfn.XLOOKUP(I10,会場!C2:C21,会場!D2:D21)</f>
        <v>#N/A</v>
      </c>
      <c r="O10" s="166"/>
      <c r="P10" s="166"/>
      <c r="Q10" s="164" t="s">
        <v>8</v>
      </c>
      <c r="R10" s="164"/>
      <c r="T10" s="169">
        <f t="shared" si="0"/>
        <v>0</v>
      </c>
      <c r="U10" s="169"/>
      <c r="V10" s="169"/>
      <c r="W10" s="170" t="s">
        <v>9</v>
      </c>
      <c r="X10" s="170"/>
      <c r="Y10" s="166">
        <f>I10</f>
        <v>0</v>
      </c>
      <c r="Z10" s="166"/>
      <c r="AA10" s="166"/>
      <c r="AB10" s="170" t="s">
        <v>10</v>
      </c>
      <c r="AC10" s="170"/>
      <c r="AD10" s="166" t="e">
        <f>N10</f>
        <v>#N/A</v>
      </c>
      <c r="AE10" s="166"/>
      <c r="AF10" s="166"/>
      <c r="AG10" s="164" t="s">
        <v>8</v>
      </c>
      <c r="AH10" s="164"/>
      <c r="AJ10" s="169" t="e">
        <f t="shared" ref="AJ10" si="3">#REF!</f>
        <v>#REF!</v>
      </c>
      <c r="AK10" s="169"/>
      <c r="AL10" s="169"/>
      <c r="AM10" s="170" t="s">
        <v>9</v>
      </c>
      <c r="AN10" s="170"/>
      <c r="AO10" s="166" t="e">
        <f>#REF!</f>
        <v>#REF!</v>
      </c>
      <c r="AP10" s="166"/>
      <c r="AQ10" s="166"/>
      <c r="AR10" s="170" t="s">
        <v>10</v>
      </c>
      <c r="AS10" s="170"/>
      <c r="AT10" s="166" t="e">
        <f>#REF!</f>
        <v>#REF!</v>
      </c>
      <c r="AU10" s="166"/>
      <c r="AV10" s="166"/>
    </row>
    <row r="11" spans="1:48" s="7" customFormat="1" ht="30" customHeight="1">
      <c r="A11" s="164" t="s">
        <v>11</v>
      </c>
      <c r="B11" s="164"/>
      <c r="D11" s="183"/>
      <c r="E11" s="183"/>
      <c r="F11" s="183"/>
      <c r="G11" s="183"/>
      <c r="H11" s="183"/>
      <c r="I11" s="183"/>
      <c r="J11" s="183"/>
      <c r="K11" s="183"/>
      <c r="L11" s="9"/>
      <c r="M11" s="6" t="s">
        <v>12</v>
      </c>
      <c r="N11" s="185"/>
      <c r="O11" s="185"/>
      <c r="P11" s="185"/>
      <c r="Q11" s="164" t="s">
        <v>11</v>
      </c>
      <c r="R11" s="164"/>
      <c r="T11" s="169">
        <f t="shared" si="0"/>
        <v>0</v>
      </c>
      <c r="U11" s="169"/>
      <c r="V11" s="169"/>
      <c r="W11" s="169"/>
      <c r="X11" s="169"/>
      <c r="Y11" s="169"/>
      <c r="Z11" s="169"/>
      <c r="AA11" s="169"/>
      <c r="AB11" s="9"/>
      <c r="AC11" s="6" t="s">
        <v>12</v>
      </c>
      <c r="AD11" s="176">
        <f>N11</f>
        <v>0</v>
      </c>
      <c r="AE11" s="176"/>
      <c r="AF11" s="176"/>
      <c r="AG11" s="164" t="s">
        <v>11</v>
      </c>
      <c r="AH11" s="164"/>
      <c r="AJ11" s="169" t="e">
        <f t="shared" ref="AJ11" si="4">#REF!</f>
        <v>#REF!</v>
      </c>
      <c r="AK11" s="169"/>
      <c r="AL11" s="169"/>
      <c r="AM11" s="169"/>
      <c r="AN11" s="169"/>
      <c r="AO11" s="169"/>
      <c r="AP11" s="169"/>
      <c r="AQ11" s="169"/>
      <c r="AR11" s="9"/>
      <c r="AS11" s="6" t="s">
        <v>12</v>
      </c>
      <c r="AT11" s="176" t="e">
        <f>#REF!</f>
        <v>#REF!</v>
      </c>
      <c r="AU11" s="176"/>
      <c r="AV11" s="176"/>
    </row>
    <row r="12" spans="1:48" s="7" customFormat="1" ht="30" customHeight="1">
      <c r="A12" s="164" t="s">
        <v>13</v>
      </c>
      <c r="B12" s="164"/>
      <c r="D12" s="52" t="s">
        <v>78</v>
      </c>
      <c r="E12" s="166" t="s">
        <v>14</v>
      </c>
      <c r="F12" s="166"/>
      <c r="G12" s="180" t="s">
        <v>78</v>
      </c>
      <c r="H12" s="180"/>
      <c r="I12" s="180"/>
      <c r="J12" s="180"/>
      <c r="K12" s="180"/>
      <c r="L12" s="180"/>
      <c r="M12" s="9"/>
      <c r="N12" s="9"/>
      <c r="Q12" s="164" t="s">
        <v>13</v>
      </c>
      <c r="R12" s="164"/>
      <c r="T12" s="15" t="str">
        <f t="shared" si="0"/>
        <v>年　月　日</v>
      </c>
      <c r="U12" s="166" t="s">
        <v>14</v>
      </c>
      <c r="V12" s="166"/>
      <c r="W12" s="167" t="str">
        <f>G12</f>
        <v>年　月　日</v>
      </c>
      <c r="X12" s="167"/>
      <c r="Y12" s="167"/>
      <c r="Z12" s="167"/>
      <c r="AA12" s="167"/>
      <c r="AB12" s="167"/>
      <c r="AC12" s="9"/>
      <c r="AD12" s="9"/>
      <c r="AG12" s="164" t="s">
        <v>13</v>
      </c>
      <c r="AH12" s="164"/>
      <c r="AJ12" s="15" t="e">
        <f t="shared" ref="AJ12" si="5">#REF!</f>
        <v>#REF!</v>
      </c>
      <c r="AK12" s="166" t="s">
        <v>14</v>
      </c>
      <c r="AL12" s="166"/>
      <c r="AM12" s="167" t="e">
        <f>#REF!</f>
        <v>#REF!</v>
      </c>
      <c r="AN12" s="167"/>
      <c r="AO12" s="167"/>
      <c r="AP12" s="167"/>
      <c r="AQ12" s="167"/>
      <c r="AR12" s="167"/>
      <c r="AS12" s="9"/>
      <c r="AT12" s="9"/>
    </row>
    <row r="13" spans="1:48" s="7" customFormat="1" ht="21" customHeight="1">
      <c r="A13" s="165" t="s">
        <v>15</v>
      </c>
      <c r="B13" s="164"/>
      <c r="D13" s="181"/>
      <c r="E13" s="182"/>
      <c r="F13" s="9"/>
      <c r="G13" s="9"/>
      <c r="H13" s="170" t="s">
        <v>16</v>
      </c>
      <c r="I13" s="170"/>
      <c r="J13" s="170"/>
      <c r="K13" s="170"/>
      <c r="L13" s="9"/>
      <c r="M13" s="181"/>
      <c r="N13" s="181"/>
      <c r="O13" s="181"/>
      <c r="P13" s="181"/>
      <c r="Q13" s="165" t="s">
        <v>15</v>
      </c>
      <c r="R13" s="164"/>
      <c r="T13" s="168">
        <f t="shared" si="0"/>
        <v>0</v>
      </c>
      <c r="U13" s="168"/>
      <c r="V13" s="9"/>
      <c r="W13" s="9"/>
      <c r="X13" s="170" t="s">
        <v>16</v>
      </c>
      <c r="Y13" s="170"/>
      <c r="Z13" s="170"/>
      <c r="AA13" s="170"/>
      <c r="AB13" s="9"/>
      <c r="AC13" s="168">
        <f>M13</f>
        <v>0</v>
      </c>
      <c r="AD13" s="168"/>
      <c r="AE13" s="168"/>
      <c r="AF13" s="168"/>
      <c r="AG13" s="165" t="s">
        <v>15</v>
      </c>
      <c r="AH13" s="164"/>
      <c r="AJ13" s="168" t="e">
        <f t="shared" ref="AJ13" si="6">#REF!</f>
        <v>#REF!</v>
      </c>
      <c r="AK13" s="168"/>
      <c r="AL13" s="9"/>
      <c r="AM13" s="9"/>
      <c r="AN13" s="170" t="s">
        <v>16</v>
      </c>
      <c r="AO13" s="170"/>
      <c r="AP13" s="170"/>
      <c r="AQ13" s="170"/>
      <c r="AR13" s="9"/>
      <c r="AS13" s="168" t="e">
        <f>#REF!</f>
        <v>#REF!</v>
      </c>
      <c r="AT13" s="168"/>
      <c r="AU13" s="168"/>
      <c r="AV13" s="168"/>
    </row>
    <row r="14" spans="1:48" s="7" customFormat="1" ht="14.25" customHeight="1">
      <c r="A14" s="184" t="s">
        <v>72</v>
      </c>
      <c r="B14" s="184"/>
      <c r="D14" s="183"/>
      <c r="E14" s="183"/>
      <c r="F14" s="9"/>
      <c r="G14" s="9"/>
      <c r="H14" s="170"/>
      <c r="I14" s="170"/>
      <c r="J14" s="170"/>
      <c r="K14" s="170"/>
      <c r="M14" s="183"/>
      <c r="N14" s="183"/>
      <c r="O14" s="183"/>
      <c r="P14" s="183"/>
      <c r="Q14" s="173" t="str">
        <f>A14</f>
        <v>（ 第 3 種 ）</v>
      </c>
      <c r="R14" s="173"/>
      <c r="T14" s="169"/>
      <c r="U14" s="169"/>
      <c r="V14" s="9"/>
      <c r="W14" s="9"/>
      <c r="X14" s="170"/>
      <c r="Y14" s="170"/>
      <c r="Z14" s="170"/>
      <c r="AA14" s="170"/>
      <c r="AC14" s="169"/>
      <c r="AD14" s="169"/>
      <c r="AE14" s="169"/>
      <c r="AF14" s="169"/>
      <c r="AG14" s="173" t="e">
        <f>#REF!</f>
        <v>#REF!</v>
      </c>
      <c r="AH14" s="173"/>
      <c r="AJ14" s="169"/>
      <c r="AK14" s="169"/>
      <c r="AL14" s="9"/>
      <c r="AM14" s="9"/>
      <c r="AN14" s="170"/>
      <c r="AO14" s="170"/>
      <c r="AP14" s="170"/>
      <c r="AQ14" s="170"/>
      <c r="AS14" s="169"/>
      <c r="AT14" s="169"/>
      <c r="AU14" s="169"/>
      <c r="AV14" s="169"/>
    </row>
    <row r="15" spans="1:48" s="7" customFormat="1" ht="30" customHeight="1">
      <c r="A15" s="5"/>
      <c r="B15" s="10" t="s">
        <v>17</v>
      </c>
      <c r="D15" s="8" t="s">
        <v>18</v>
      </c>
      <c r="H15" s="171" t="s">
        <v>19</v>
      </c>
      <c r="I15" s="171"/>
      <c r="J15" s="172"/>
      <c r="K15" s="172"/>
      <c r="L15" s="172"/>
      <c r="M15" s="172"/>
      <c r="N15" s="172"/>
      <c r="O15" s="172"/>
      <c r="P15" s="172"/>
      <c r="Q15" s="5"/>
      <c r="R15" s="10" t="s">
        <v>17</v>
      </c>
      <c r="T15" s="8" t="s">
        <v>18</v>
      </c>
      <c r="X15" s="171" t="s">
        <v>19</v>
      </c>
      <c r="Y15" s="171"/>
      <c r="Z15" s="172"/>
      <c r="AA15" s="172"/>
      <c r="AB15" s="172"/>
      <c r="AC15" s="172"/>
      <c r="AD15" s="172"/>
      <c r="AE15" s="172"/>
      <c r="AF15" s="172"/>
      <c r="AG15" s="5"/>
      <c r="AH15" s="10" t="s">
        <v>17</v>
      </c>
      <c r="AJ15" s="8" t="s">
        <v>18</v>
      </c>
      <c r="AN15" s="171" t="s">
        <v>19</v>
      </c>
      <c r="AO15" s="171"/>
      <c r="AP15" s="172"/>
      <c r="AQ15" s="172"/>
      <c r="AR15" s="172"/>
      <c r="AS15" s="172"/>
      <c r="AT15" s="172"/>
      <c r="AU15" s="172"/>
      <c r="AV15" s="172"/>
    </row>
    <row r="16" spans="1:48" s="7" customFormat="1" ht="30" customHeight="1">
      <c r="A16" s="16"/>
      <c r="B16" s="17"/>
      <c r="C16" s="18"/>
      <c r="D16" s="19"/>
      <c r="E16" s="18"/>
      <c r="F16" s="18"/>
      <c r="G16" s="18"/>
      <c r="H16" s="20"/>
      <c r="I16" s="20"/>
      <c r="J16" s="21"/>
      <c r="K16" s="21"/>
      <c r="L16" s="21"/>
      <c r="M16" s="21"/>
      <c r="N16" s="21"/>
      <c r="O16" s="21"/>
      <c r="P16" s="21"/>
      <c r="AG16" s="16"/>
      <c r="AH16" s="17"/>
      <c r="AI16" s="18"/>
      <c r="AJ16" s="19"/>
      <c r="AK16" s="18"/>
      <c r="AL16" s="18"/>
      <c r="AM16" s="18"/>
      <c r="AN16" s="20"/>
      <c r="AO16" s="20"/>
      <c r="AP16" s="21"/>
      <c r="AQ16" s="21"/>
      <c r="AR16" s="21"/>
      <c r="AS16" s="21"/>
      <c r="AT16" s="21"/>
      <c r="AU16" s="21"/>
      <c r="AV16" s="21"/>
    </row>
    <row r="17" spans="1:16" ht="39" customHeight="1">
      <c r="A17" s="189" t="s">
        <v>0</v>
      </c>
      <c r="B17" s="189"/>
      <c r="C17" s="189"/>
      <c r="D17" s="189"/>
      <c r="E17" s="189"/>
      <c r="F17" s="189"/>
      <c r="G17" s="189"/>
      <c r="H17" s="189"/>
      <c r="I17" s="189"/>
      <c r="J17" s="189"/>
      <c r="K17" s="189"/>
      <c r="L17" s="189"/>
      <c r="M17" s="189"/>
      <c r="N17" s="189"/>
      <c r="O17" s="189"/>
      <c r="P17" s="189"/>
    </row>
    <row r="18" spans="1:16" ht="25.5" customHeight="1">
      <c r="B18" s="3"/>
      <c r="M18" s="190">
        <f ca="1">M2</f>
        <v>45411</v>
      </c>
      <c r="N18" s="190"/>
      <c r="O18" s="190"/>
      <c r="P18" s="190"/>
    </row>
    <row r="19" spans="1:16" ht="18.75" customHeight="1">
      <c r="A19" s="4" t="str">
        <f>A3</f>
        <v>公益財団法人 JAPAN BOWLING　御中</v>
      </c>
    </row>
    <row r="20" spans="1:16" ht="26.25" customHeight="1">
      <c r="G20" s="164" t="s">
        <v>1</v>
      </c>
      <c r="H20" s="164"/>
      <c r="I20" s="164"/>
      <c r="K20" s="191" t="str">
        <f>K4</f>
        <v>大分県ボウリング連盟</v>
      </c>
      <c r="L20" s="191"/>
      <c r="M20" s="191"/>
      <c r="N20" s="191"/>
      <c r="O20" s="191"/>
      <c r="P20" s="12"/>
    </row>
    <row r="21" spans="1:16" ht="18.75" customHeight="1">
      <c r="G21" s="164" t="s">
        <v>2</v>
      </c>
      <c r="H21" s="164"/>
      <c r="I21" s="164"/>
      <c r="J21" s="13"/>
      <c r="K21" s="174" t="str">
        <f>K5</f>
        <v>理事長</v>
      </c>
      <c r="L21" s="174"/>
      <c r="M21" s="169" t="str">
        <f>M5</f>
        <v>中野　晴夫</v>
      </c>
      <c r="N21" s="169"/>
      <c r="O21" s="169"/>
      <c r="P21" s="14" t="s">
        <v>21</v>
      </c>
    </row>
    <row r="22" spans="1:16" ht="33" customHeight="1">
      <c r="B22" s="164" t="s">
        <v>3</v>
      </c>
      <c r="C22" s="175"/>
      <c r="D22" s="175"/>
      <c r="E22" s="175"/>
      <c r="F22" s="175"/>
      <c r="G22" s="175"/>
      <c r="H22" s="175"/>
      <c r="I22" s="175"/>
      <c r="J22" s="175"/>
      <c r="K22" s="175"/>
      <c r="L22" s="175"/>
      <c r="M22" s="175"/>
      <c r="N22" s="175"/>
      <c r="O22" s="175"/>
    </row>
    <row r="23" spans="1:16" ht="30" customHeight="1">
      <c r="A23" s="171" t="s">
        <v>4</v>
      </c>
      <c r="B23" s="171"/>
      <c r="C23" s="171"/>
      <c r="D23" s="171"/>
      <c r="E23" s="171"/>
      <c r="F23" s="171"/>
      <c r="G23" s="171"/>
      <c r="H23" s="171"/>
      <c r="I23" s="171"/>
      <c r="J23" s="171"/>
      <c r="K23" s="171"/>
      <c r="L23" s="171"/>
      <c r="M23" s="171"/>
      <c r="N23" s="171"/>
      <c r="O23" s="171"/>
      <c r="P23" s="171"/>
    </row>
    <row r="24" spans="1:16" ht="30" customHeight="1">
      <c r="A24" s="164" t="s">
        <v>5</v>
      </c>
      <c r="B24" s="164"/>
      <c r="C24" s="7"/>
      <c r="D24" s="177">
        <f t="shared" ref="D24:D29" si="7">D8</f>
        <v>0</v>
      </c>
      <c r="E24" s="177"/>
      <c r="F24" s="177"/>
      <c r="G24" s="177"/>
      <c r="H24" s="177"/>
      <c r="I24" s="177"/>
      <c r="J24" s="177"/>
      <c r="K24" s="177"/>
      <c r="L24" s="177"/>
      <c r="M24" s="177"/>
      <c r="N24" s="177"/>
      <c r="O24" s="177"/>
      <c r="P24" s="177"/>
    </row>
    <row r="25" spans="1:16" ht="30" customHeight="1">
      <c r="A25" s="164" t="s">
        <v>6</v>
      </c>
      <c r="B25" s="164"/>
      <c r="C25" s="7"/>
      <c r="D25" s="178">
        <f t="shared" si="7"/>
        <v>0</v>
      </c>
      <c r="E25" s="179"/>
      <c r="F25" s="179"/>
      <c r="G25" s="179"/>
      <c r="H25" s="179"/>
      <c r="I25" s="179"/>
      <c r="J25" s="11" t="s">
        <v>7</v>
      </c>
      <c r="K25" s="11"/>
      <c r="L25" s="7"/>
      <c r="M25" s="169">
        <f>M9</f>
        <v>0</v>
      </c>
      <c r="N25" s="169"/>
      <c r="O25" s="169"/>
      <c r="P25" s="169"/>
    </row>
    <row r="26" spans="1:16" ht="30" customHeight="1">
      <c r="A26" s="164" t="s">
        <v>8</v>
      </c>
      <c r="B26" s="164"/>
      <c r="C26" s="7"/>
      <c r="D26" s="169">
        <f t="shared" si="7"/>
        <v>0</v>
      </c>
      <c r="E26" s="169"/>
      <c r="F26" s="169"/>
      <c r="G26" s="170" t="s">
        <v>9</v>
      </c>
      <c r="H26" s="170"/>
      <c r="I26" s="166">
        <f>I10</f>
        <v>0</v>
      </c>
      <c r="J26" s="166"/>
      <c r="K26" s="166"/>
      <c r="L26" s="170" t="s">
        <v>10</v>
      </c>
      <c r="M26" s="170"/>
      <c r="N26" s="166" t="e">
        <f>N10</f>
        <v>#N/A</v>
      </c>
      <c r="O26" s="166"/>
      <c r="P26" s="166"/>
    </row>
    <row r="27" spans="1:16" ht="30" customHeight="1">
      <c r="A27" s="164" t="s">
        <v>11</v>
      </c>
      <c r="B27" s="164"/>
      <c r="C27" s="7"/>
      <c r="D27" s="169">
        <f t="shared" si="7"/>
        <v>0</v>
      </c>
      <c r="E27" s="169"/>
      <c r="F27" s="169"/>
      <c r="G27" s="169"/>
      <c r="H27" s="169"/>
      <c r="I27" s="169"/>
      <c r="J27" s="169"/>
      <c r="K27" s="169"/>
      <c r="L27" s="9"/>
      <c r="M27" s="6" t="s">
        <v>12</v>
      </c>
      <c r="N27" s="176">
        <f>N11</f>
        <v>0</v>
      </c>
      <c r="O27" s="176"/>
      <c r="P27" s="176"/>
    </row>
    <row r="28" spans="1:16" ht="30" customHeight="1">
      <c r="A28" s="164" t="s">
        <v>13</v>
      </c>
      <c r="B28" s="164"/>
      <c r="C28" s="7"/>
      <c r="D28" s="15" t="str">
        <f t="shared" si="7"/>
        <v>年　月　日</v>
      </c>
      <c r="E28" s="166" t="s">
        <v>14</v>
      </c>
      <c r="F28" s="166"/>
      <c r="G28" s="167" t="str">
        <f>G12</f>
        <v>年　月　日</v>
      </c>
      <c r="H28" s="167"/>
      <c r="I28" s="167"/>
      <c r="J28" s="167"/>
      <c r="K28" s="167"/>
      <c r="L28" s="167"/>
      <c r="M28" s="9"/>
      <c r="N28" s="9"/>
      <c r="O28" s="7"/>
      <c r="P28" s="7"/>
    </row>
    <row r="29" spans="1:16" ht="21" customHeight="1">
      <c r="A29" s="165" t="s">
        <v>15</v>
      </c>
      <c r="B29" s="164"/>
      <c r="C29" s="7"/>
      <c r="D29" s="168">
        <f t="shared" si="7"/>
        <v>0</v>
      </c>
      <c r="E29" s="168"/>
      <c r="F29" s="9"/>
      <c r="G29" s="9"/>
      <c r="H29" s="170" t="s">
        <v>16</v>
      </c>
      <c r="I29" s="170"/>
      <c r="J29" s="170"/>
      <c r="K29" s="170"/>
      <c r="L29" s="9"/>
      <c r="M29" s="168">
        <f>M13</f>
        <v>0</v>
      </c>
      <c r="N29" s="168"/>
      <c r="O29" s="168"/>
      <c r="P29" s="168"/>
    </row>
    <row r="30" spans="1:16" ht="14.25" customHeight="1">
      <c r="A30" s="173" t="str">
        <f>A14</f>
        <v>（ 第 3 種 ）</v>
      </c>
      <c r="B30" s="173"/>
      <c r="C30" s="7"/>
      <c r="D30" s="169"/>
      <c r="E30" s="169"/>
      <c r="F30" s="9"/>
      <c r="G30" s="9"/>
      <c r="H30" s="170"/>
      <c r="I30" s="170"/>
      <c r="J30" s="170"/>
      <c r="K30" s="170"/>
      <c r="L30" s="7"/>
      <c r="M30" s="169"/>
      <c r="N30" s="169"/>
      <c r="O30" s="169"/>
      <c r="P30" s="169"/>
    </row>
    <row r="31" spans="1:16" ht="30" customHeight="1">
      <c r="A31" s="5"/>
      <c r="B31" s="10" t="s">
        <v>17</v>
      </c>
      <c r="C31" s="7"/>
      <c r="D31" s="8" t="s">
        <v>18</v>
      </c>
      <c r="E31" s="7"/>
      <c r="F31" s="7"/>
      <c r="G31" s="7"/>
      <c r="H31" s="171" t="s">
        <v>19</v>
      </c>
      <c r="I31" s="171"/>
      <c r="J31" s="172"/>
      <c r="K31" s="172"/>
      <c r="L31" s="172"/>
      <c r="M31" s="172"/>
      <c r="N31" s="172"/>
      <c r="O31" s="172"/>
      <c r="P31" s="172"/>
    </row>
    <row r="32" spans="1:16" ht="30" customHeight="1">
      <c r="A32" s="16"/>
      <c r="B32" s="17"/>
      <c r="C32" s="18"/>
      <c r="D32" s="19"/>
      <c r="E32" s="18"/>
      <c r="F32" s="18"/>
      <c r="G32" s="18"/>
      <c r="H32" s="20"/>
      <c r="I32" s="20"/>
      <c r="J32" s="21"/>
      <c r="K32" s="21"/>
      <c r="L32" s="21"/>
      <c r="M32" s="21"/>
      <c r="N32" s="21"/>
      <c r="O32" s="21"/>
      <c r="P32" s="21"/>
    </row>
  </sheetData>
  <mergeCells count="132">
    <mergeCell ref="AN15:AO15"/>
    <mergeCell ref="AP15:AV15"/>
    <mergeCell ref="A17:P17"/>
    <mergeCell ref="M18:P18"/>
    <mergeCell ref="G20:I20"/>
    <mergeCell ref="K20:O20"/>
    <mergeCell ref="AG13:AH13"/>
    <mergeCell ref="AJ13:AK14"/>
    <mergeCell ref="AN13:AQ14"/>
    <mergeCell ref="AS13:AV14"/>
    <mergeCell ref="AG14:AH14"/>
    <mergeCell ref="X15:Y15"/>
    <mergeCell ref="Z15:AF15"/>
    <mergeCell ref="Q7:AF7"/>
    <mergeCell ref="AG8:AH8"/>
    <mergeCell ref="AJ8:AV8"/>
    <mergeCell ref="AT10:AV10"/>
    <mergeCell ref="AG11:AH11"/>
    <mergeCell ref="AJ11:AQ11"/>
    <mergeCell ref="AT11:AV11"/>
    <mergeCell ref="AG12:AH12"/>
    <mergeCell ref="AK12:AL12"/>
    <mergeCell ref="AM12:AR12"/>
    <mergeCell ref="AG10:AH10"/>
    <mergeCell ref="AJ10:AL10"/>
    <mergeCell ref="AM10:AN10"/>
    <mergeCell ref="AO10:AQ10"/>
    <mergeCell ref="AR10:AS10"/>
    <mergeCell ref="AG1:AV1"/>
    <mergeCell ref="AS2:AV2"/>
    <mergeCell ref="AM4:AO4"/>
    <mergeCell ref="AQ4:AU4"/>
    <mergeCell ref="AM5:AO5"/>
    <mergeCell ref="AQ5:AR5"/>
    <mergeCell ref="AS5:AU5"/>
    <mergeCell ref="AH6:AU6"/>
    <mergeCell ref="AG7:AV7"/>
    <mergeCell ref="AG9:AH9"/>
    <mergeCell ref="AJ9:AO9"/>
    <mergeCell ref="AS9:AV9"/>
    <mergeCell ref="Q13:R13"/>
    <mergeCell ref="T13:U14"/>
    <mergeCell ref="X13:AA14"/>
    <mergeCell ref="AC13:AF14"/>
    <mergeCell ref="Q14:R14"/>
    <mergeCell ref="AD10:AF10"/>
    <mergeCell ref="Q11:R11"/>
    <mergeCell ref="T11:AA11"/>
    <mergeCell ref="AD11:AF11"/>
    <mergeCell ref="Q12:R12"/>
    <mergeCell ref="U12:V12"/>
    <mergeCell ref="W12:AB12"/>
    <mergeCell ref="Q10:R10"/>
    <mergeCell ref="T10:V10"/>
    <mergeCell ref="W10:X10"/>
    <mergeCell ref="Y10:AA10"/>
    <mergeCell ref="AB10:AC10"/>
    <mergeCell ref="Q9:R9"/>
    <mergeCell ref="T9:Y9"/>
    <mergeCell ref="AC9:AF9"/>
    <mergeCell ref="A8:B8"/>
    <mergeCell ref="D8:P8"/>
    <mergeCell ref="A9:B9"/>
    <mergeCell ref="D9:I9"/>
    <mergeCell ref="M9:P9"/>
    <mergeCell ref="Q1:AF1"/>
    <mergeCell ref="AC2:AF2"/>
    <mergeCell ref="W4:Y4"/>
    <mergeCell ref="AA4:AE4"/>
    <mergeCell ref="W5:Y5"/>
    <mergeCell ref="AA5:AB5"/>
    <mergeCell ref="AC5:AE5"/>
    <mergeCell ref="B6:O6"/>
    <mergeCell ref="A1:P1"/>
    <mergeCell ref="M2:P2"/>
    <mergeCell ref="G4:I4"/>
    <mergeCell ref="K4:O4"/>
    <mergeCell ref="G5:I5"/>
    <mergeCell ref="K5:L5"/>
    <mergeCell ref="M5:O5"/>
    <mergeCell ref="A7:P7"/>
    <mergeCell ref="Q8:R8"/>
    <mergeCell ref="T8:AF8"/>
    <mergeCell ref="R6:AE6"/>
    <mergeCell ref="I10:K10"/>
    <mergeCell ref="L10:M10"/>
    <mergeCell ref="N10:P10"/>
    <mergeCell ref="A11:B11"/>
    <mergeCell ref="D11:K11"/>
    <mergeCell ref="N11:P11"/>
    <mergeCell ref="A10:B10"/>
    <mergeCell ref="D10:F10"/>
    <mergeCell ref="G10:H10"/>
    <mergeCell ref="A12:B12"/>
    <mergeCell ref="E12:F12"/>
    <mergeCell ref="G12:L12"/>
    <mergeCell ref="A13:B13"/>
    <mergeCell ref="D13:E14"/>
    <mergeCell ref="H13:K14"/>
    <mergeCell ref="M13:P14"/>
    <mergeCell ref="A14:B14"/>
    <mergeCell ref="H15:I15"/>
    <mergeCell ref="J15:P15"/>
    <mergeCell ref="K21:L21"/>
    <mergeCell ref="M21:O21"/>
    <mergeCell ref="B22:O22"/>
    <mergeCell ref="A23:P23"/>
    <mergeCell ref="G21:I21"/>
    <mergeCell ref="N27:P27"/>
    <mergeCell ref="A25:B25"/>
    <mergeCell ref="A26:B26"/>
    <mergeCell ref="A24:B24"/>
    <mergeCell ref="D24:P24"/>
    <mergeCell ref="D25:I25"/>
    <mergeCell ref="M25:P25"/>
    <mergeCell ref="D26:F26"/>
    <mergeCell ref="G26:H26"/>
    <mergeCell ref="I26:K26"/>
    <mergeCell ref="L26:M26"/>
    <mergeCell ref="N26:P26"/>
    <mergeCell ref="A27:B27"/>
    <mergeCell ref="D27:K27"/>
    <mergeCell ref="A28:B28"/>
    <mergeCell ref="A29:B29"/>
    <mergeCell ref="E28:F28"/>
    <mergeCell ref="G28:L28"/>
    <mergeCell ref="D29:E30"/>
    <mergeCell ref="H29:K30"/>
    <mergeCell ref="M29:P30"/>
    <mergeCell ref="H31:I31"/>
    <mergeCell ref="J31:P31"/>
    <mergeCell ref="A30:B30"/>
  </mergeCells>
  <phoneticPr fontId="2"/>
  <printOptions horizontalCentered="1" verticalCentered="1"/>
  <pageMargins left="0.9055118110236221" right="0.39370078740157483" top="0.19685039370078741" bottom="0.39370078740157483" header="0.31496062992125984" footer="0.31496062992125984"/>
  <pageSetup paperSize="9" scale="83" orientation="portrait" r:id="rId1"/>
  <colBreaks count="2" manualBreakCount="2">
    <brk id="16" max="31" man="1"/>
    <brk id="32" max="1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4484F0E-4600-4F15-BD50-52200B71EFEA}">
          <x14:formula1>
            <xm:f>会場!$B$2:$B$14</xm:f>
          </x14:formula1>
          <xm:sqref>D10:F10</xm:sqref>
        </x14:dataValidation>
        <x14:dataValidation type="list" allowBlank="1" showInputMessage="1" showErrorMessage="1" xr:uid="{D5DD6E24-C607-4367-9381-46CF1BA61F91}">
          <x14:formula1>
            <xm:f>競技方法!$A$1:$A$10</xm:f>
          </x14:formula1>
          <xm:sqref>D11:K11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16CF-A1E4-47D1-9C35-F5D2F8983A6C}">
  <dimension ref="A1:S54"/>
  <sheetViews>
    <sheetView view="pageBreakPreview" topLeftCell="A18" zoomScaleNormal="70" zoomScaleSheetLayoutView="100" workbookViewId="0">
      <selection activeCell="G41" sqref="G41"/>
    </sheetView>
  </sheetViews>
  <sheetFormatPr defaultColWidth="9" defaultRowHeight="13.5"/>
  <cols>
    <col min="1" max="1" width="10.25" style="24" customWidth="1"/>
    <col min="2" max="2" width="11.625" style="24" bestFit="1" customWidth="1"/>
    <col min="3" max="3" width="25.625" style="25" customWidth="1"/>
    <col min="4" max="4" width="6" style="25" bestFit="1" customWidth="1"/>
    <col min="5" max="5" width="5.75" style="25" customWidth="1"/>
    <col min="6" max="6" width="13.375" style="25" customWidth="1"/>
    <col min="7" max="7" width="11.375" style="25" customWidth="1"/>
    <col min="8" max="8" width="13.375" style="25" customWidth="1"/>
    <col min="9" max="10" width="9" style="25"/>
    <col min="11" max="11" width="10.875" style="25" bestFit="1" customWidth="1"/>
    <col min="12" max="15" width="9" style="25"/>
    <col min="16" max="16" width="10.875" style="25" bestFit="1" customWidth="1"/>
    <col min="17" max="16384" width="9" style="25"/>
  </cols>
  <sheetData>
    <row r="1" spans="1:19" ht="4.1500000000000004" customHeight="1"/>
    <row r="2" spans="1:19" ht="17.25">
      <c r="A2" s="223" t="s">
        <v>30</v>
      </c>
      <c r="B2" s="223"/>
      <c r="C2" s="223"/>
      <c r="D2" s="223"/>
      <c r="E2" s="223"/>
      <c r="F2" s="223"/>
      <c r="G2" s="223"/>
      <c r="H2" s="223"/>
      <c r="J2" s="131"/>
      <c r="K2" s="131"/>
      <c r="L2" s="131"/>
      <c r="M2" s="131"/>
      <c r="N2" s="131"/>
      <c r="O2" s="131"/>
      <c r="P2" s="131"/>
      <c r="Q2" s="131"/>
      <c r="R2" s="131"/>
      <c r="S2" s="131"/>
    </row>
    <row r="3" spans="1:19" ht="26.25" customHeight="1">
      <c r="A3" s="224" t="s">
        <v>1014</v>
      </c>
      <c r="B3" s="224"/>
      <c r="C3" s="224"/>
      <c r="D3" s="224"/>
      <c r="E3" s="224"/>
      <c r="F3" s="224"/>
      <c r="G3" s="224"/>
      <c r="H3" s="224"/>
      <c r="J3" s="131"/>
      <c r="K3" s="131"/>
      <c r="L3" s="131"/>
      <c r="M3" s="131"/>
      <c r="N3" s="131"/>
      <c r="O3" s="131"/>
      <c r="P3" s="131"/>
      <c r="Q3" s="131"/>
      <c r="R3" s="131"/>
      <c r="S3" s="131"/>
    </row>
    <row r="4" spans="1:19" ht="16.149999999999999" customHeight="1">
      <c r="A4" s="223" t="s">
        <v>94</v>
      </c>
      <c r="B4" s="223"/>
      <c r="C4" s="223"/>
      <c r="D4" s="223"/>
      <c r="E4" s="223"/>
      <c r="F4" s="223"/>
      <c r="G4" s="223"/>
      <c r="H4" s="223"/>
      <c r="J4" s="131"/>
      <c r="K4" s="131"/>
      <c r="L4" s="131"/>
      <c r="M4" s="131"/>
      <c r="N4" s="131"/>
      <c r="O4" s="131"/>
      <c r="P4" s="131"/>
      <c r="Q4" s="131"/>
      <c r="R4" s="131"/>
      <c r="S4" s="131"/>
    </row>
    <row r="5" spans="1:19" ht="18.75" customHeight="1">
      <c r="A5" s="26" t="s">
        <v>31</v>
      </c>
      <c r="F5" s="27" t="s">
        <v>32</v>
      </c>
      <c r="G5" s="72" t="s">
        <v>95</v>
      </c>
      <c r="H5" s="27"/>
      <c r="I5" s="26"/>
      <c r="J5" s="131"/>
      <c r="K5" s="131"/>
      <c r="L5" s="131"/>
      <c r="M5" s="131"/>
      <c r="N5" s="131"/>
      <c r="O5" s="131"/>
      <c r="P5" s="131"/>
      <c r="Q5" s="131"/>
      <c r="R5" s="131"/>
      <c r="S5" s="131"/>
    </row>
    <row r="6" spans="1:19" ht="18.75" customHeight="1">
      <c r="A6" s="216">
        <f ca="1">ＪＢ個人競技記録報告書!A6</f>
        <v>45411</v>
      </c>
      <c r="B6" s="216"/>
      <c r="C6" s="25" t="e">
        <f>ＪＢ個人競技記録報告書!C6</f>
        <v>#N/A</v>
      </c>
      <c r="F6" s="28" t="s">
        <v>33</v>
      </c>
      <c r="G6" s="73" t="str">
        <f>ＪＢ個人競技記録報告書!G6</f>
        <v>理事長　中野 晴夫　㊞</v>
      </c>
      <c r="H6" s="28"/>
      <c r="I6" s="26"/>
    </row>
    <row r="7" spans="1:19" ht="8.4499999999999993" customHeight="1">
      <c r="I7" s="26"/>
    </row>
    <row r="8" spans="1:19" ht="13.5" customHeight="1" thickBot="1">
      <c r="A8" s="215" t="s">
        <v>34</v>
      </c>
      <c r="B8" s="215"/>
      <c r="C8" s="29">
        <f>ＪＢ個人競技記録報告書!C8</f>
        <v>0</v>
      </c>
      <c r="D8" s="29"/>
      <c r="E8" s="27"/>
      <c r="F8" s="27" t="s">
        <v>35</v>
      </c>
      <c r="G8" s="27" t="str">
        <f>ＪＢ個人競技記録報告書!G8</f>
        <v>登録番号</v>
      </c>
      <c r="I8" s="26"/>
    </row>
    <row r="9" spans="1:19" ht="12.95" customHeight="1">
      <c r="H9" s="208" t="s">
        <v>1018</v>
      </c>
      <c r="I9" s="26"/>
    </row>
    <row r="10" spans="1:19">
      <c r="A10" s="215" t="s">
        <v>36</v>
      </c>
      <c r="B10" s="215"/>
      <c r="C10" s="27">
        <f>ＪＢ個人競技記録報告書!C10</f>
        <v>0</v>
      </c>
      <c r="D10" s="211" t="s">
        <v>37</v>
      </c>
      <c r="E10" s="211"/>
      <c r="F10" s="216" t="str">
        <f>ＪＢ個人競技記録報告書!F10</f>
        <v>年　月　日</v>
      </c>
      <c r="G10" s="216"/>
      <c r="H10" s="209"/>
      <c r="I10" s="26"/>
    </row>
    <row r="11" spans="1:19" ht="14.25" thickBot="1">
      <c r="F11" s="251"/>
      <c r="G11" s="251"/>
      <c r="H11" s="210"/>
      <c r="I11" s="26"/>
    </row>
    <row r="12" spans="1:19" ht="14.25" thickBot="1">
      <c r="E12" s="30"/>
      <c r="F12" s="214">
        <f ca="1">ＪＢ個人競技記録報告書!F12</f>
        <v>45411</v>
      </c>
      <c r="G12" s="214"/>
      <c r="H12" s="25" t="s">
        <v>97</v>
      </c>
      <c r="I12" s="26"/>
    </row>
    <row r="13" spans="1:19" s="24" customFormat="1" ht="17.25" customHeight="1" thickBot="1">
      <c r="A13" s="31" t="s">
        <v>38</v>
      </c>
      <c r="B13" s="32" t="s">
        <v>39</v>
      </c>
      <c r="C13" s="33" t="s">
        <v>40</v>
      </c>
      <c r="D13" s="249" t="s">
        <v>41</v>
      </c>
      <c r="E13" s="250"/>
      <c r="F13" s="33" t="s">
        <v>42</v>
      </c>
      <c r="G13" s="33" t="s">
        <v>43</v>
      </c>
      <c r="H13" s="33" t="s">
        <v>44</v>
      </c>
    </row>
    <row r="14" spans="1:19" ht="18.95" customHeight="1" thickTop="1">
      <c r="A14" s="75" t="str">
        <f>IF(C14="","",VLOOKUP(C14,会員!B3:$D$1800,2,FALSE))</f>
        <v/>
      </c>
      <c r="B14" s="142" t="str">
        <f>IF(C14="","",VLOOKUP(C14,会員!B3:$D$1800,3,FALSE))</f>
        <v/>
      </c>
      <c r="C14" s="130"/>
      <c r="D14" s="246"/>
      <c r="E14" s="247"/>
      <c r="F14" s="80"/>
      <c r="G14" s="80"/>
      <c r="H14" s="88"/>
    </row>
    <row r="15" spans="1:19" ht="18.95" customHeight="1">
      <c r="A15" s="78" t="str">
        <f>IF(C15="","",VLOOKUP(C15,会員!B4:$D$1800,2,FALSE))</f>
        <v/>
      </c>
      <c r="B15" s="134" t="str">
        <f>IF(C15="","",VLOOKUP(C15,会員!B4:$D$1800,3,FALSE))</f>
        <v/>
      </c>
      <c r="C15" s="128"/>
      <c r="D15" s="242"/>
      <c r="E15" s="243"/>
      <c r="F15" s="80"/>
      <c r="G15" s="80"/>
      <c r="H15" s="80"/>
    </row>
    <row r="16" spans="1:19" ht="18.95" customHeight="1">
      <c r="A16" s="78" t="str">
        <f>IF(C16="","",VLOOKUP(C16,会員!B5:$D$1800,2,FALSE))</f>
        <v/>
      </c>
      <c r="B16" s="134" t="str">
        <f>IF(C16="","",VLOOKUP(C16,会員!B5:$D$1800,3,FALSE))</f>
        <v/>
      </c>
      <c r="C16" s="128"/>
      <c r="D16" s="242"/>
      <c r="E16" s="243"/>
      <c r="F16" s="80"/>
      <c r="G16" s="80"/>
      <c r="H16" s="132"/>
    </row>
    <row r="17" spans="1:16" ht="18.95" customHeight="1" thickBot="1">
      <c r="A17" s="78" t="str">
        <f>IF(C17="","",VLOOKUP(C17,会員!B6:$D$1800,2,FALSE))</f>
        <v/>
      </c>
      <c r="B17" s="134" t="str">
        <f>IF(C17="","",VLOOKUP(C17,会員!B6:$D$1800,3,FALSE))</f>
        <v/>
      </c>
      <c r="C17" s="128"/>
      <c r="D17" s="242"/>
      <c r="E17" s="243"/>
      <c r="F17" s="80"/>
      <c r="G17" s="80"/>
      <c r="H17" s="80"/>
      <c r="J17" s="24"/>
      <c r="K17" s="81" t="s">
        <v>99</v>
      </c>
      <c r="L17" s="81" t="s">
        <v>100</v>
      </c>
      <c r="M17" s="81"/>
      <c r="N17" s="81"/>
    </row>
    <row r="18" spans="1:16" ht="18.95" customHeight="1" thickBot="1">
      <c r="A18" s="82" t="str">
        <f>IF(C18="","",VLOOKUP(C18,会員!B7:$D$1800,2,FALSE))</f>
        <v/>
      </c>
      <c r="B18" s="133" t="str">
        <f>IF(C18="","",VLOOKUP(C18,会員!B7:$D$1800,3,FALSE))</f>
        <v/>
      </c>
      <c r="C18" s="127"/>
      <c r="D18" s="244"/>
      <c r="E18" s="245"/>
      <c r="F18" s="84"/>
      <c r="G18" s="84"/>
      <c r="H18" s="84"/>
      <c r="J18" s="231" t="s">
        <v>101</v>
      </c>
      <c r="K18" s="85"/>
      <c r="L18" s="85"/>
      <c r="M18" s="85"/>
      <c r="N18" s="85"/>
      <c r="P18" s="225">
        <f>($K$18*33)+($L$18*33)+($M$18*33)+($K$19*11)+($L$19*11)+(N18*33)</f>
        <v>0</v>
      </c>
    </row>
    <row r="19" spans="1:16" ht="18.95" customHeight="1" thickBot="1">
      <c r="A19" s="86" t="str">
        <f>IF(C19="","",VLOOKUP(C19,会員!B8:$D$1800,2,FALSE))</f>
        <v/>
      </c>
      <c r="B19" s="137" t="str">
        <f>IF(C19="","",VLOOKUP(C19,会員!B8:$D$1800,3,FALSE))</f>
        <v/>
      </c>
      <c r="C19" s="129"/>
      <c r="D19" s="240"/>
      <c r="E19" s="241"/>
      <c r="F19" s="80"/>
      <c r="G19" s="80"/>
      <c r="H19" s="88"/>
      <c r="J19" s="232"/>
      <c r="K19" s="85">
        <f>SUMIF($A$14:$A$43,"40-A",$F$14:$F$43)</f>
        <v>0</v>
      </c>
      <c r="L19" s="85">
        <f>SUMIF($A$14:$A$43,"54-U",$F$14:$F$43)</f>
        <v>0</v>
      </c>
      <c r="M19" s="85">
        <f>SUMIF($A$14:$A$43,"40-C",$F$14:$F$43)</f>
        <v>0</v>
      </c>
      <c r="N19" s="85">
        <f>SUMIF($A$14:$A$43,"55-U",$F$14:$F$43)</f>
        <v>0</v>
      </c>
      <c r="P19" s="226"/>
    </row>
    <row r="20" spans="1:16" ht="18.95" customHeight="1">
      <c r="A20" s="78" t="str">
        <f>IF(C20="","",VLOOKUP(C20,会員!B9:$D$1800,2,FALSE))</f>
        <v/>
      </c>
      <c r="B20" s="134" t="str">
        <f>IF(C20="","",VLOOKUP(C20,会員!B9:$D$1800,3,FALSE))</f>
        <v/>
      </c>
      <c r="C20" s="128"/>
      <c r="D20" s="242"/>
      <c r="E20" s="243"/>
      <c r="F20" s="80"/>
      <c r="G20" s="80"/>
      <c r="H20" s="80"/>
    </row>
    <row r="21" spans="1:16" ht="18.95" customHeight="1" thickBot="1">
      <c r="A21" s="78" t="str">
        <f>IF(C21="","",VLOOKUP(C21,会員!B10:$D$1800,2,FALSE))</f>
        <v/>
      </c>
      <c r="B21" s="134" t="str">
        <f>IF(C21="","",VLOOKUP(C21,会員!B10:$D$1800,3,FALSE))</f>
        <v/>
      </c>
      <c r="C21" s="128"/>
      <c r="D21" s="242"/>
      <c r="E21" s="243"/>
      <c r="F21" s="80"/>
      <c r="G21" s="80"/>
      <c r="H21" s="132"/>
      <c r="J21" s="24" t="s">
        <v>102</v>
      </c>
      <c r="K21" s="81" t="s">
        <v>45</v>
      </c>
      <c r="L21" s="81" t="s">
        <v>46</v>
      </c>
      <c r="M21" s="81" t="s">
        <v>47</v>
      </c>
      <c r="N21" s="81" t="s">
        <v>48</v>
      </c>
    </row>
    <row r="22" spans="1:16" ht="18.95" customHeight="1">
      <c r="A22" s="78" t="str">
        <f>IF(C22="","",VLOOKUP(C22,会員!B11:$D$1800,2,FALSE))</f>
        <v/>
      </c>
      <c r="B22" s="134" t="str">
        <f>IF(C22="","",VLOOKUP(C22,会員!B11:$D$1800,3,FALSE))</f>
        <v/>
      </c>
      <c r="C22" s="128"/>
      <c r="D22" s="242"/>
      <c r="E22" s="243"/>
      <c r="F22" s="80"/>
      <c r="G22" s="80"/>
      <c r="H22" s="80"/>
      <c r="J22" s="85" t="s">
        <v>49</v>
      </c>
      <c r="K22" s="85">
        <f>SUMIF($A$14:$A$43,"40-A",$F$14:$F$43)</f>
        <v>0</v>
      </c>
      <c r="L22" s="85">
        <f>SUMIF($A$14:$A$43,"40-B",$F$14:$F$43)</f>
        <v>0</v>
      </c>
      <c r="M22" s="85">
        <f>SUMIF($A$14:$A$43,"40-C",$F$14:$F$43)</f>
        <v>0</v>
      </c>
      <c r="N22" s="85">
        <f>SUMIF($A$14:$A$43,"55-U",$F$14:$F$43)</f>
        <v>0</v>
      </c>
      <c r="P22" s="225">
        <f>($K$22*33)+($L$22*33)+($M$22*33)+($K$23*11)+($L$23*11)+(N22*33)</f>
        <v>0</v>
      </c>
    </row>
    <row r="23" spans="1:16" ht="18.95" customHeight="1" thickBot="1">
      <c r="A23" s="89" t="str">
        <f>IF(C23="","",VLOOKUP(C23,会員!B12:$D$1800,2,FALSE))</f>
        <v/>
      </c>
      <c r="B23" s="140" t="str">
        <f>IF(C23="","",VLOOKUP(C23,会員!B12:$D$1800,3,FALSE))</f>
        <v/>
      </c>
      <c r="C23" s="127"/>
      <c r="D23" s="244"/>
      <c r="E23" s="245"/>
      <c r="F23" s="84"/>
      <c r="G23" s="84"/>
      <c r="H23" s="84"/>
      <c r="J23" s="91" t="s">
        <v>50</v>
      </c>
      <c r="K23" s="91">
        <f>SUMIF($A$14:$A$43,"40-J",$F$14:$F$43)</f>
        <v>0</v>
      </c>
      <c r="L23" s="91">
        <f>SUMIF($A$14:$A$43,"40-H",$F$14:$F$43)</f>
        <v>0</v>
      </c>
      <c r="M23" s="91"/>
      <c r="N23" s="91"/>
      <c r="P23" s="226"/>
    </row>
    <row r="24" spans="1:16" ht="18.95" customHeight="1" thickBot="1">
      <c r="A24" s="86" t="str">
        <f>IF(C24="","",VLOOKUP(C24,会員!B13:$D$1800,2,FALSE))</f>
        <v/>
      </c>
      <c r="B24" s="137" t="str">
        <f>IF(C24="","",VLOOKUP(C24,会員!B13:$D$1800,3,FALSE))</f>
        <v/>
      </c>
      <c r="C24" s="129"/>
      <c r="D24" s="240"/>
      <c r="E24" s="241"/>
      <c r="F24" s="80"/>
      <c r="G24" s="80"/>
      <c r="H24" s="88"/>
      <c r="J24" s="24" t="s">
        <v>103</v>
      </c>
      <c r="K24" s="81" t="s">
        <v>45</v>
      </c>
      <c r="L24" s="81" t="s">
        <v>46</v>
      </c>
      <c r="M24" s="81" t="s">
        <v>47</v>
      </c>
      <c r="N24" s="81" t="s">
        <v>48</v>
      </c>
    </row>
    <row r="25" spans="1:16" ht="18.95" customHeight="1">
      <c r="A25" s="78" t="str">
        <f>IF(C25="","",VLOOKUP(C25,会員!B14:$D$1800,2,FALSE))</f>
        <v/>
      </c>
      <c r="B25" s="134" t="str">
        <f>IF(C25="","",VLOOKUP(C25,会員!B14:$D$1800,3,FALSE))</f>
        <v/>
      </c>
      <c r="C25" s="128"/>
      <c r="D25" s="242"/>
      <c r="E25" s="243"/>
      <c r="F25" s="80"/>
      <c r="G25" s="80"/>
      <c r="H25" s="80"/>
      <c r="J25" s="85" t="s">
        <v>49</v>
      </c>
      <c r="K25" s="85">
        <f>SUMIF($A$14:$A$43,"41-A",$F$14:$F$43)</f>
        <v>0</v>
      </c>
      <c r="L25" s="85">
        <f>SUMIF($A$14:$A$43,"41-B",$F$14:$F$43)</f>
        <v>0</v>
      </c>
      <c r="M25" s="85">
        <f>SUMIF($A$14:$A$43,"41-C",$F$14:$F$43)</f>
        <v>0</v>
      </c>
      <c r="N25" s="85">
        <f>SUMIF($A$14:$A$43,"55-U",$F$14:$F$43)</f>
        <v>0</v>
      </c>
      <c r="P25" s="225">
        <f>($K$25*33)+($L$25*33)+($M$25*33)+($K$26*11)+($L$26*11)+(N25*33)</f>
        <v>0</v>
      </c>
    </row>
    <row r="26" spans="1:16" ht="18.95" customHeight="1" thickBot="1">
      <c r="A26" s="78" t="str">
        <f>IF(C26="","",VLOOKUP(C26,会員!B15:$D$1800,2,FALSE))</f>
        <v/>
      </c>
      <c r="B26" s="134" t="str">
        <f>IF(C26="","",VLOOKUP(C26,会員!B15:$D$1800,3,FALSE))</f>
        <v/>
      </c>
      <c r="C26" s="128"/>
      <c r="D26" s="242"/>
      <c r="E26" s="243"/>
      <c r="F26" s="80"/>
      <c r="G26" s="80"/>
      <c r="H26" s="132"/>
      <c r="J26" s="91" t="s">
        <v>50</v>
      </c>
      <c r="K26" s="91">
        <f>SUMIF($A$14:$A$43,"41-J",$F$14:$F$43)</f>
        <v>0</v>
      </c>
      <c r="L26" s="91">
        <f>SUMIF($A$14:$A$43,"41-H",$F$14:$F$43)</f>
        <v>0</v>
      </c>
      <c r="M26" s="91"/>
      <c r="N26" s="91"/>
      <c r="P26" s="226"/>
    </row>
    <row r="27" spans="1:16" ht="18.95" customHeight="1" thickBot="1">
      <c r="A27" s="78" t="str">
        <f>IF(C27="","",VLOOKUP(C27,会員!B16:$D$1800,2,FALSE))</f>
        <v/>
      </c>
      <c r="B27" s="134" t="str">
        <f>IF(C27="","",VLOOKUP(C27,会員!B16:$D$1800,3,FALSE))</f>
        <v/>
      </c>
      <c r="C27" s="128"/>
      <c r="D27" s="242"/>
      <c r="E27" s="243"/>
      <c r="F27" s="80"/>
      <c r="G27" s="80"/>
      <c r="H27" s="80"/>
      <c r="J27" s="24" t="s">
        <v>104</v>
      </c>
      <c r="K27" s="81" t="s">
        <v>45</v>
      </c>
      <c r="L27" s="81" t="s">
        <v>46</v>
      </c>
      <c r="M27" s="81" t="s">
        <v>47</v>
      </c>
      <c r="N27" s="81" t="s">
        <v>48</v>
      </c>
    </row>
    <row r="28" spans="1:16" ht="18.95" customHeight="1" thickBot="1">
      <c r="A28" s="82" t="str">
        <f>IF(C28="","",VLOOKUP(C28,会員!B17:$D$1800,2,FALSE))</f>
        <v/>
      </c>
      <c r="B28" s="133" t="str">
        <f>IF(C28="","",VLOOKUP(C28,会員!B17:$D$1800,3,FALSE))</f>
        <v/>
      </c>
      <c r="C28" s="127"/>
      <c r="D28" s="244"/>
      <c r="E28" s="245"/>
      <c r="F28" s="84"/>
      <c r="G28" s="84"/>
      <c r="H28" s="84"/>
      <c r="J28" s="85" t="s">
        <v>49</v>
      </c>
      <c r="K28" s="85">
        <f>SUMIF($A$14:$A$43,"42-A",$F$14:$F$43)</f>
        <v>0</v>
      </c>
      <c r="L28" s="85">
        <f>SUMIF($A$14:$A$43,"42-B",$F$14:$F$43)</f>
        <v>0</v>
      </c>
      <c r="M28" s="85">
        <f>SUMIF($A$14:$A$43,"42-C",$F$14:$F$43)</f>
        <v>0</v>
      </c>
      <c r="N28" s="85">
        <f>SUMIF($A$14:$A$43,"55-U",$F$14:$F$43)</f>
        <v>0</v>
      </c>
      <c r="P28" s="225">
        <f>($K$28*33)+($L$28*33)+($M$28*33)+($K$29*11)+($L$29*11)+(N28*33)</f>
        <v>0</v>
      </c>
    </row>
    <row r="29" spans="1:16" ht="18.95" customHeight="1" thickBot="1">
      <c r="A29" s="86" t="str">
        <f>IF(C29="","",VLOOKUP(C29,会員!B18:$D$1800,2,FALSE))</f>
        <v/>
      </c>
      <c r="B29" s="137" t="str">
        <f>IF(C29="","",VLOOKUP(C29,会員!B18:$D$1800,3,FALSE))</f>
        <v/>
      </c>
      <c r="C29" s="129"/>
      <c r="D29" s="240"/>
      <c r="E29" s="241"/>
      <c r="F29" s="80"/>
      <c r="G29" s="80"/>
      <c r="H29" s="88"/>
      <c r="J29" s="91" t="s">
        <v>50</v>
      </c>
      <c r="K29" s="91">
        <f>SUMIF($A$14:$A$43,"42-J",$F$14:$F$43)</f>
        <v>0</v>
      </c>
      <c r="L29" s="91">
        <f>SUMIF($A$14:$A$43,"42-H",$F$14:$F$43)</f>
        <v>0</v>
      </c>
      <c r="M29" s="91"/>
      <c r="N29" s="91"/>
      <c r="P29" s="226"/>
    </row>
    <row r="30" spans="1:16" ht="18.95" customHeight="1" thickBot="1">
      <c r="A30" s="78" t="str">
        <f>IF(C30="","",VLOOKUP(C30,会員!B19:$D$1800,2,FALSE))</f>
        <v/>
      </c>
      <c r="B30" s="134" t="str">
        <f>IF(C30="","",VLOOKUP(C30,会員!B19:$D$1800,3,FALSE))</f>
        <v/>
      </c>
      <c r="C30" s="128"/>
      <c r="D30" s="242"/>
      <c r="E30" s="243"/>
      <c r="F30" s="80"/>
      <c r="G30" s="80"/>
      <c r="H30" s="80"/>
      <c r="J30" s="24" t="s">
        <v>105</v>
      </c>
      <c r="K30" s="81" t="s">
        <v>45</v>
      </c>
      <c r="L30" s="81" t="s">
        <v>46</v>
      </c>
      <c r="M30" s="81" t="s">
        <v>47</v>
      </c>
      <c r="N30" s="81" t="s">
        <v>48</v>
      </c>
    </row>
    <row r="31" spans="1:16" ht="18.95" customHeight="1">
      <c r="A31" s="78" t="str">
        <f>IF(C31="","",VLOOKUP(C31,会員!B20:$D$1800,2,FALSE))</f>
        <v/>
      </c>
      <c r="B31" s="134" t="str">
        <f>IF(C31="","",VLOOKUP(C31,会員!B20:$D$1800,3,FALSE))</f>
        <v/>
      </c>
      <c r="C31" s="128"/>
      <c r="D31" s="242"/>
      <c r="E31" s="243"/>
      <c r="F31" s="80"/>
      <c r="G31" s="80"/>
      <c r="H31" s="132"/>
      <c r="J31" s="85" t="s">
        <v>49</v>
      </c>
      <c r="K31" s="85">
        <f>SUMIF($A$14:$A$43,"43-A",$F$14:$F$43)</f>
        <v>0</v>
      </c>
      <c r="L31" s="85">
        <f>SUMIF($A$14:$A$43,"43-B",$F$14:$F$43)</f>
        <v>0</v>
      </c>
      <c r="M31" s="85">
        <f>SUMIF($A$14:$A$43,"43-C",$F$14:$F$43)</f>
        <v>0</v>
      </c>
      <c r="N31" s="85">
        <f>SUMIF($A$14:$A$43,"55-U",$F$14:$F$43)</f>
        <v>0</v>
      </c>
      <c r="P31" s="225">
        <f>($K$31*33)+($L$31*33)+($M$31*33)+($K$32*11)+($L$32*11)+(N31*33)</f>
        <v>0</v>
      </c>
    </row>
    <row r="32" spans="1:16" ht="18.95" customHeight="1" thickBot="1">
      <c r="A32" s="78" t="str">
        <f>IF(C32="","",VLOOKUP(C32,会員!B21:$D$1800,2,FALSE))</f>
        <v/>
      </c>
      <c r="B32" s="134" t="str">
        <f>IF(C32="","",VLOOKUP(C32,会員!B21:$D$1800,3,FALSE))</f>
        <v/>
      </c>
      <c r="C32" s="128"/>
      <c r="D32" s="242"/>
      <c r="E32" s="243"/>
      <c r="F32" s="80"/>
      <c r="G32" s="80"/>
      <c r="H32" s="80"/>
      <c r="J32" s="91" t="s">
        <v>50</v>
      </c>
      <c r="K32" s="91">
        <f>SUMIF($A$14:$A$43,"43-J",$F$14:$F$43)</f>
        <v>0</v>
      </c>
      <c r="L32" s="91">
        <f>SUMIF($A$14:$A$43,"43-H",$F$14:$F$43)</f>
        <v>0</v>
      </c>
      <c r="M32" s="91"/>
      <c r="N32" s="91"/>
      <c r="P32" s="226"/>
    </row>
    <row r="33" spans="1:16" ht="18.95" customHeight="1" thickBot="1">
      <c r="A33" s="82" t="str">
        <f>IF(C33="","",VLOOKUP(C33,会員!B22:$D$1800,2,FALSE))</f>
        <v/>
      </c>
      <c r="B33" s="133" t="str">
        <f>IF(C33="","",VLOOKUP(C33,会員!B22:$D$1800,3,FALSE))</f>
        <v/>
      </c>
      <c r="C33" s="127"/>
      <c r="D33" s="244"/>
      <c r="E33" s="245"/>
      <c r="F33" s="84"/>
      <c r="G33" s="84"/>
      <c r="H33" s="84"/>
      <c r="J33" s="24" t="s">
        <v>1010</v>
      </c>
      <c r="K33" s="81" t="s">
        <v>45</v>
      </c>
      <c r="L33" s="81" t="s">
        <v>46</v>
      </c>
      <c r="M33" s="81" t="s">
        <v>47</v>
      </c>
      <c r="N33" s="81" t="s">
        <v>48</v>
      </c>
    </row>
    <row r="34" spans="1:16" ht="18.95" customHeight="1">
      <c r="A34" s="86" t="str">
        <f>IF(C34="","",VLOOKUP(C34,会員!B23:$D$1800,2,FALSE))</f>
        <v/>
      </c>
      <c r="B34" s="137" t="str">
        <f>IF(C34="","",VLOOKUP(C34,会員!B23:$D$1800,3,FALSE))</f>
        <v/>
      </c>
      <c r="C34" s="129"/>
      <c r="D34" s="240"/>
      <c r="E34" s="241"/>
      <c r="F34" s="80"/>
      <c r="G34" s="80"/>
      <c r="H34" s="88"/>
      <c r="J34" s="85" t="s">
        <v>49</v>
      </c>
      <c r="K34" s="85">
        <f>SUMIF($A$14:$A$43,"44-A",$F$14:$F$43)</f>
        <v>0</v>
      </c>
      <c r="L34" s="85">
        <f>SUMIF($A$14:$A$43,"44-B",$F$14:$F$43)</f>
        <v>0</v>
      </c>
      <c r="M34" s="85">
        <f>SUMIF($A$14:$A$43,"44-C",$F$14:$F$43)</f>
        <v>0</v>
      </c>
      <c r="N34" s="85">
        <f>SUMIF($A$14:$A$43,"55-U",$F$14:$F$43)</f>
        <v>0</v>
      </c>
      <c r="P34" s="225">
        <f>($K$34*33)+($L$34*33)+($M$34*33)+($K$35*11)+($L$35*11)+(N34*33)</f>
        <v>0</v>
      </c>
    </row>
    <row r="35" spans="1:16" ht="18.95" customHeight="1" thickBot="1">
      <c r="A35" s="78" t="str">
        <f>IF(C35="","",VLOOKUP(C35,会員!B24:$D$1800,2,FALSE))</f>
        <v/>
      </c>
      <c r="B35" s="134" t="str">
        <f>IF(C35="","",VLOOKUP(C35,会員!B24:$D$1800,3,FALSE))</f>
        <v/>
      </c>
      <c r="C35" s="128"/>
      <c r="D35" s="242"/>
      <c r="E35" s="243"/>
      <c r="F35" s="80"/>
      <c r="G35" s="80"/>
      <c r="H35" s="80"/>
      <c r="J35" s="91" t="s">
        <v>50</v>
      </c>
      <c r="K35" s="91">
        <f>SUMIF($A$14:$A$43,"44-J",$F$14:$F$43)</f>
        <v>0</v>
      </c>
      <c r="L35" s="91">
        <f>SUMIF($A$14:$A$43,"44-H",$F$14:$F$43)</f>
        <v>0</v>
      </c>
      <c r="M35" s="91"/>
      <c r="N35" s="91"/>
      <c r="P35" s="226"/>
    </row>
    <row r="36" spans="1:16" ht="18.95" customHeight="1" thickBot="1">
      <c r="A36" s="78" t="str">
        <f>IF(C36="","",VLOOKUP(C36,会員!B25:$D$1800,2,FALSE))</f>
        <v/>
      </c>
      <c r="B36" s="134" t="str">
        <f>IF(C36="","",VLOOKUP(C36,会員!B25:$D$1800,3,FALSE))</f>
        <v/>
      </c>
      <c r="C36" s="128"/>
      <c r="D36" s="242"/>
      <c r="E36" s="243"/>
      <c r="F36" s="80"/>
      <c r="G36" s="80"/>
      <c r="H36" s="132"/>
      <c r="J36" s="24" t="s">
        <v>107</v>
      </c>
      <c r="K36" s="81" t="s">
        <v>45</v>
      </c>
      <c r="L36" s="81" t="s">
        <v>46</v>
      </c>
      <c r="M36" s="81" t="s">
        <v>47</v>
      </c>
      <c r="N36" s="81" t="s">
        <v>48</v>
      </c>
    </row>
    <row r="37" spans="1:16" ht="18.95" customHeight="1">
      <c r="A37" s="78" t="str">
        <f>IF(C37="","",VLOOKUP(C37,会員!B26:$D$1800,2,FALSE))</f>
        <v/>
      </c>
      <c r="B37" s="134" t="str">
        <f>IF(C37="","",VLOOKUP(C37,会員!B26:$D$1800,3,FALSE))</f>
        <v/>
      </c>
      <c r="C37" s="128"/>
      <c r="D37" s="242"/>
      <c r="E37" s="243"/>
      <c r="F37" s="80"/>
      <c r="G37" s="80"/>
      <c r="H37" s="80"/>
      <c r="J37" s="85" t="s">
        <v>49</v>
      </c>
      <c r="K37" s="85">
        <f>SUMIF($A$14:$A$43,"45-A",$F$14:$F$43)</f>
        <v>0</v>
      </c>
      <c r="L37" s="85">
        <f>SUMIF($A$14:$A$43,"45-B",$F$14:$F$43)</f>
        <v>0</v>
      </c>
      <c r="M37" s="85">
        <f>SUMIF($A$14:$A$43,"45-C",$F$14:$F$43)</f>
        <v>0</v>
      </c>
      <c r="N37" s="85">
        <f>SUMIF($A$14:$A$43,"55-U",$F$14:$F$43)</f>
        <v>0</v>
      </c>
      <c r="P37" s="225">
        <f>($K$37*33)+($L$37*33)+($M$37*33)+($K$38*11)+($L$38*11)+(N37*33)</f>
        <v>0</v>
      </c>
    </row>
    <row r="38" spans="1:16" ht="18.95" customHeight="1" thickBot="1">
      <c r="A38" s="82" t="str">
        <f>IF(C38="","",VLOOKUP(C38,会員!B27:$D$1800,2,FALSE))</f>
        <v/>
      </c>
      <c r="B38" s="133" t="str">
        <f>IF(C38="","",VLOOKUP(C38,会員!B27:$D$1800,3,FALSE))</f>
        <v/>
      </c>
      <c r="C38" s="127"/>
      <c r="D38" s="244"/>
      <c r="E38" s="245"/>
      <c r="F38" s="84"/>
      <c r="G38" s="84"/>
      <c r="H38" s="84"/>
      <c r="J38" s="91" t="s">
        <v>50</v>
      </c>
      <c r="K38" s="91">
        <f>SUMIF($A$14:$A$43,"45-J",$F$14:$F$43)</f>
        <v>0</v>
      </c>
      <c r="L38" s="91">
        <f>SUMIF($A$14:$A$43,"45-H",$F$14:$F$43)</f>
        <v>0</v>
      </c>
      <c r="M38" s="91"/>
      <c r="N38" s="91"/>
      <c r="P38" s="226"/>
    </row>
    <row r="39" spans="1:16" ht="18.95" customHeight="1" thickBot="1">
      <c r="A39" s="86" t="str">
        <f>IF(C39="","",VLOOKUP(C39,会員!B28:$D$1800,2,FALSE))</f>
        <v/>
      </c>
      <c r="B39" s="137" t="str">
        <f>IF(C39="","",VLOOKUP(C39,会員!B28:$D$1800,3,FALSE))</f>
        <v/>
      </c>
      <c r="C39" s="129"/>
      <c r="D39" s="240"/>
      <c r="E39" s="241"/>
      <c r="F39" s="80"/>
      <c r="G39" s="80"/>
      <c r="H39" s="88"/>
      <c r="J39" s="24" t="s">
        <v>108</v>
      </c>
      <c r="K39" s="81" t="s">
        <v>45</v>
      </c>
      <c r="L39" s="81" t="s">
        <v>46</v>
      </c>
      <c r="M39" s="81" t="s">
        <v>47</v>
      </c>
      <c r="N39" s="81" t="s">
        <v>48</v>
      </c>
    </row>
    <row r="40" spans="1:16" ht="18.95" customHeight="1">
      <c r="A40" s="78" t="str">
        <f>IF(C40="","",VLOOKUP(C40,会員!B29:$D$1800,2,FALSE))</f>
        <v/>
      </c>
      <c r="B40" s="134" t="str">
        <f>IF(C40="","",VLOOKUP(C40,会員!B29:$D$1800,3,FALSE))</f>
        <v/>
      </c>
      <c r="C40" s="128"/>
      <c r="D40" s="242"/>
      <c r="E40" s="243"/>
      <c r="F40" s="80"/>
      <c r="G40" s="80"/>
      <c r="H40" s="80"/>
      <c r="J40" s="85" t="s">
        <v>49</v>
      </c>
      <c r="K40" s="85">
        <f>SUMIF($A$14:$A$43,"46-A",$F$14:$F$43)</f>
        <v>0</v>
      </c>
      <c r="L40" s="85">
        <f>SUMIF($A$14:$A$43,"46-B",$F$14:$F$43)</f>
        <v>0</v>
      </c>
      <c r="M40" s="85">
        <f>SUMIF($A$14:$A$43,"46-C",$F$14:$F$43)</f>
        <v>0</v>
      </c>
      <c r="N40" s="85">
        <f>SUMIF($A$14:$A$43,"55-U",$F$14:$F$43)</f>
        <v>0</v>
      </c>
      <c r="P40" s="225">
        <f>($K$40*33)+($L$40*33)+($M$40*33)+($K$41*11)+($L$41*11)+(N40*33)</f>
        <v>0</v>
      </c>
    </row>
    <row r="41" spans="1:16" ht="18.95" customHeight="1" thickBot="1">
      <c r="A41" s="78" t="str">
        <f>IF(C41="","",VLOOKUP(C41,会員!B30:$D$1800,2,FALSE))</f>
        <v/>
      </c>
      <c r="B41" s="134" t="str">
        <f>IF(C41="","",VLOOKUP(C41,会員!B30:$D$1800,3,FALSE))</f>
        <v/>
      </c>
      <c r="C41" s="128"/>
      <c r="D41" s="242"/>
      <c r="E41" s="243"/>
      <c r="F41" s="80"/>
      <c r="G41" s="80"/>
      <c r="H41" s="132"/>
      <c r="J41" s="91" t="s">
        <v>50</v>
      </c>
      <c r="K41" s="91">
        <f>SUMIF($A$14:$A$43,"46-J",$F$14:$F$43)</f>
        <v>0</v>
      </c>
      <c r="L41" s="91">
        <f>SUMIF($A$14:$A$43,"46-H",$F$14:$F$43)</f>
        <v>0</v>
      </c>
      <c r="M41" s="91"/>
      <c r="N41" s="91"/>
      <c r="P41" s="226"/>
    </row>
    <row r="42" spans="1:16" ht="18.95" customHeight="1" thickBot="1">
      <c r="A42" s="78" t="str">
        <f>IF(C42="","",VLOOKUP(C42,会員!B31:$D$1800,2,FALSE))</f>
        <v/>
      </c>
      <c r="B42" s="134" t="str">
        <f>IF(C42="","",VLOOKUP(C42,会員!B31:$D$1800,3,FALSE))</f>
        <v/>
      </c>
      <c r="C42" s="128"/>
      <c r="D42" s="242"/>
      <c r="E42" s="243"/>
      <c r="F42" s="80"/>
      <c r="G42" s="80"/>
      <c r="H42" s="80"/>
      <c r="J42" s="24" t="s">
        <v>109</v>
      </c>
      <c r="K42" s="81" t="s">
        <v>45</v>
      </c>
      <c r="L42" s="81" t="s">
        <v>46</v>
      </c>
      <c r="M42" s="81" t="s">
        <v>47</v>
      </c>
      <c r="N42" s="81" t="s">
        <v>48</v>
      </c>
    </row>
    <row r="43" spans="1:16" ht="18.95" customHeight="1" thickBot="1">
      <c r="A43" s="82" t="str">
        <f>IF(C43="","",VLOOKUP(C43,会員!B32:$D$1800,2,FALSE))</f>
        <v/>
      </c>
      <c r="B43" s="133" t="str">
        <f>IF(C43="","",VLOOKUP(C43,会員!B32:$D$1800,3,FALSE))</f>
        <v/>
      </c>
      <c r="C43" s="127"/>
      <c r="D43" s="244"/>
      <c r="E43" s="245"/>
      <c r="F43" s="84"/>
      <c r="G43" s="84"/>
      <c r="H43" s="84"/>
      <c r="J43" s="85" t="s">
        <v>49</v>
      </c>
      <c r="K43" s="85">
        <f>SUMIF($A$14:$A$43,"47-A",$F$14:$F$43)</f>
        <v>0</v>
      </c>
      <c r="L43" s="85">
        <f>SUMIF($A$14:$A$43,"47-B",$F$14:$F$43)</f>
        <v>0</v>
      </c>
      <c r="M43" s="85">
        <f>SUMIF($A$14:$A$43,"47-C",$F$14:$F$43)</f>
        <v>0</v>
      </c>
      <c r="N43" s="85">
        <f>SUMIF($A$14:$A$43,"55-U",$F$14:$F$43)</f>
        <v>0</v>
      </c>
      <c r="P43" s="225">
        <f>($K$43*33)+($L$43*33)+($M$43*33)+($K$44*11)+($L$44*11)+(N43*33)</f>
        <v>0</v>
      </c>
    </row>
    <row r="44" spans="1:16" ht="14.45" customHeight="1" thickBot="1">
      <c r="A44" s="217" t="s">
        <v>53</v>
      </c>
      <c r="B44" s="248"/>
      <c r="C44" s="221" t="s">
        <v>54</v>
      </c>
      <c r="D44" s="85" t="s">
        <v>49</v>
      </c>
      <c r="E44" s="126"/>
      <c r="F44" s="221" t="s">
        <v>111</v>
      </c>
      <c r="G44" s="238"/>
      <c r="H44" s="227" t="s">
        <v>56</v>
      </c>
      <c r="J44" s="91" t="s">
        <v>50</v>
      </c>
      <c r="K44" s="91">
        <f>SUMIF($A$14:$A$43,"47-J",$F$14:$F$43)</f>
        <v>0</v>
      </c>
      <c r="L44" s="91">
        <f>SUMIF($A$14:$A$43,"47-H",$F$14:$F$43)</f>
        <v>0</v>
      </c>
      <c r="M44" s="91"/>
      <c r="N44" s="91"/>
      <c r="P44" s="226"/>
    </row>
    <row r="45" spans="1:16" ht="14.45" customHeight="1" thickBot="1">
      <c r="A45" s="218"/>
      <c r="B45" s="237"/>
      <c r="C45" s="222"/>
      <c r="D45" s="91" t="s">
        <v>110</v>
      </c>
      <c r="E45" s="125"/>
      <c r="F45" s="222"/>
      <c r="G45" s="239"/>
      <c r="H45" s="228"/>
      <c r="K45" s="81" t="s">
        <v>51</v>
      </c>
      <c r="L45" s="81" t="s">
        <v>52</v>
      </c>
    </row>
    <row r="46" spans="1:16" ht="7.15" customHeight="1" thickBot="1"/>
    <row r="47" spans="1:16">
      <c r="E47" s="94" t="s">
        <v>58</v>
      </c>
      <c r="F47" s="95"/>
      <c r="G47" s="95"/>
      <c r="H47" s="42"/>
      <c r="J47" s="221" t="s">
        <v>111</v>
      </c>
      <c r="K47" s="225">
        <f>P22+P25+P28+P31+P34+P37+P40+P43+P18</f>
        <v>0</v>
      </c>
      <c r="M47" s="211" t="s">
        <v>57</v>
      </c>
      <c r="N47" s="211"/>
    </row>
    <row r="48" spans="1:16" ht="14.25" thickBot="1">
      <c r="E48" s="43"/>
      <c r="F48" s="53"/>
      <c r="G48" s="24">
        <f>ＪＢ個人競技記録報告書!G48</f>
        <v>0</v>
      </c>
      <c r="H48" s="44" t="s">
        <v>21</v>
      </c>
      <c r="J48" s="222"/>
      <c r="K48" s="226"/>
      <c r="M48" s="211"/>
      <c r="N48" s="211"/>
    </row>
    <row r="49" spans="5:14" ht="14.25" thickBot="1">
      <c r="E49" s="43" t="str">
        <f>ＪＢ個人競技記録報告書!E49</f>
        <v>立会審判員</v>
      </c>
      <c r="H49" s="96"/>
    </row>
    <row r="50" spans="5:14">
      <c r="E50" s="43"/>
      <c r="G50" s="24" t="e">
        <f>ＪＢ個人競技記録報告書!#REF!</f>
        <v>#REF!</v>
      </c>
      <c r="H50" s="44" t="s">
        <v>21</v>
      </c>
      <c r="J50" s="229" t="s">
        <v>112</v>
      </c>
      <c r="K50" s="225">
        <f>SUM(K22:N22,K25:N25,K28:N28,K31:N31,K34:N34,K37:N37,K40:N40,K43:N43,K18:N18)</f>
        <v>0</v>
      </c>
      <c r="M50" s="211" t="s">
        <v>57</v>
      </c>
      <c r="N50" s="211"/>
    </row>
    <row r="51" spans="5:14" ht="6.75" customHeight="1" thickBot="1">
      <c r="E51" s="45"/>
      <c r="F51" s="46"/>
      <c r="G51" s="47"/>
      <c r="H51" s="48"/>
      <c r="J51" s="230"/>
      <c r="K51" s="226"/>
      <c r="M51" s="211"/>
      <c r="N51" s="211"/>
    </row>
    <row r="52" spans="5:14" ht="7.5" customHeight="1" thickBot="1">
      <c r="J52" s="97"/>
    </row>
    <row r="53" spans="5:14">
      <c r="J53" s="229" t="s">
        <v>113</v>
      </c>
      <c r="K53" s="225">
        <f>SUM(K23:N23,K26:N26,K29:N29,K32:N32,K35:N35,K38:N38,K41:N41,K44:N44,K19:N19)</f>
        <v>0</v>
      </c>
      <c r="M53" s="211" t="s">
        <v>57</v>
      </c>
      <c r="N53" s="211"/>
    </row>
    <row r="54" spans="5:14" ht="14.25" thickBot="1">
      <c r="J54" s="230"/>
      <c r="K54" s="226"/>
      <c r="M54" s="211"/>
      <c r="N54" s="211"/>
    </row>
  </sheetData>
  <mergeCells count="67">
    <mergeCell ref="P18:P19"/>
    <mergeCell ref="J18:J19"/>
    <mergeCell ref="J50:J51"/>
    <mergeCell ref="K50:K51"/>
    <mergeCell ref="M50:N51"/>
    <mergeCell ref="P22:P23"/>
    <mergeCell ref="P25:P26"/>
    <mergeCell ref="P28:P29"/>
    <mergeCell ref="P31:P32"/>
    <mergeCell ref="P34:P35"/>
    <mergeCell ref="J53:J54"/>
    <mergeCell ref="K53:K54"/>
    <mergeCell ref="M53:N54"/>
    <mergeCell ref="P37:P38"/>
    <mergeCell ref="P40:P41"/>
    <mergeCell ref="P43:P44"/>
    <mergeCell ref="M47:N48"/>
    <mergeCell ref="J47:J48"/>
    <mergeCell ref="K47:K48"/>
    <mergeCell ref="D43:E43"/>
    <mergeCell ref="D38:E38"/>
    <mergeCell ref="D39:E39"/>
    <mergeCell ref="D40:E40"/>
    <mergeCell ref="D41:E41"/>
    <mergeCell ref="D42:E42"/>
    <mergeCell ref="A44:A45"/>
    <mergeCell ref="B44:B45"/>
    <mergeCell ref="C44:C45"/>
    <mergeCell ref="F12:G12"/>
    <mergeCell ref="H44:H45"/>
    <mergeCell ref="D34:E34"/>
    <mergeCell ref="D35:E35"/>
    <mergeCell ref="D36:E36"/>
    <mergeCell ref="D37:E37"/>
    <mergeCell ref="D28:E28"/>
    <mergeCell ref="D29:E29"/>
    <mergeCell ref="F44:F45"/>
    <mergeCell ref="G44:G45"/>
    <mergeCell ref="D18:E18"/>
    <mergeCell ref="D19:E19"/>
    <mergeCell ref="D20:E20"/>
    <mergeCell ref="D21:E21"/>
    <mergeCell ref="D22:E22"/>
    <mergeCell ref="D23:E23"/>
    <mergeCell ref="D24:E24"/>
    <mergeCell ref="D25:E25"/>
    <mergeCell ref="D26:E26"/>
    <mergeCell ref="D27:E27"/>
    <mergeCell ref="D30:E30"/>
    <mergeCell ref="D31:E31"/>
    <mergeCell ref="D32:E32"/>
    <mergeCell ref="D33:E33"/>
    <mergeCell ref="H9:H11"/>
    <mergeCell ref="A10:B10"/>
    <mergeCell ref="D10:E10"/>
    <mergeCell ref="F10:G10"/>
    <mergeCell ref="F11:G11"/>
    <mergeCell ref="A2:H2"/>
    <mergeCell ref="A3:H3"/>
    <mergeCell ref="A4:H4"/>
    <mergeCell ref="A6:B6"/>
    <mergeCell ref="A8:B8"/>
    <mergeCell ref="D13:E13"/>
    <mergeCell ref="D14:E14"/>
    <mergeCell ref="D15:E15"/>
    <mergeCell ref="D16:E16"/>
    <mergeCell ref="D17:E17"/>
  </mergeCells>
  <phoneticPr fontId="2"/>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664F4-7503-45AB-918A-6483D529C7F2}">
  <dimension ref="A1:S54"/>
  <sheetViews>
    <sheetView view="pageBreakPreview" topLeftCell="A17" zoomScaleNormal="70" zoomScaleSheetLayoutView="100" workbookViewId="0">
      <selection activeCell="G41" sqref="G41"/>
    </sheetView>
  </sheetViews>
  <sheetFormatPr defaultColWidth="9" defaultRowHeight="13.5"/>
  <cols>
    <col min="1" max="1" width="10.25" style="24" customWidth="1"/>
    <col min="2" max="2" width="11.625" style="24" bestFit="1" customWidth="1"/>
    <col min="3" max="3" width="25.625" style="25" customWidth="1"/>
    <col min="4" max="4" width="6" style="25" bestFit="1" customWidth="1"/>
    <col min="5" max="5" width="5.75" style="25" customWidth="1"/>
    <col min="6" max="6" width="13.375" style="25" customWidth="1"/>
    <col min="7" max="7" width="11.375" style="25" customWidth="1"/>
    <col min="8" max="8" width="13.375" style="25" customWidth="1"/>
    <col min="9" max="10" width="9" style="25"/>
    <col min="11" max="11" width="10.875" style="25" bestFit="1" customWidth="1"/>
    <col min="12" max="15" width="9" style="25"/>
    <col min="16" max="16" width="10.875" style="25" bestFit="1" customWidth="1"/>
    <col min="17" max="16384" width="9" style="25"/>
  </cols>
  <sheetData>
    <row r="1" spans="1:19" ht="4.1500000000000004" customHeight="1"/>
    <row r="2" spans="1:19" ht="17.25">
      <c r="A2" s="223" t="s">
        <v>30</v>
      </c>
      <c r="B2" s="223"/>
      <c r="C2" s="223"/>
      <c r="D2" s="223"/>
      <c r="E2" s="223"/>
      <c r="F2" s="223"/>
      <c r="G2" s="223"/>
      <c r="H2" s="223"/>
      <c r="J2" s="131"/>
      <c r="K2" s="131"/>
      <c r="L2" s="131"/>
      <c r="M2" s="131"/>
      <c r="N2" s="131"/>
      <c r="O2" s="131"/>
      <c r="P2" s="131"/>
      <c r="Q2" s="131"/>
      <c r="R2" s="131"/>
      <c r="S2" s="131"/>
    </row>
    <row r="3" spans="1:19" ht="26.25" customHeight="1">
      <c r="A3" s="224" t="s">
        <v>1014</v>
      </c>
      <c r="B3" s="224"/>
      <c r="C3" s="224"/>
      <c r="D3" s="224"/>
      <c r="E3" s="224"/>
      <c r="F3" s="224"/>
      <c r="G3" s="224"/>
      <c r="H3" s="224"/>
      <c r="J3" s="131"/>
      <c r="K3" s="131"/>
      <c r="L3" s="131"/>
      <c r="M3" s="131"/>
      <c r="N3" s="131"/>
      <c r="O3" s="131"/>
      <c r="P3" s="131"/>
      <c r="Q3" s="131"/>
      <c r="R3" s="131"/>
      <c r="S3" s="131"/>
    </row>
    <row r="4" spans="1:19" ht="16.149999999999999" customHeight="1">
      <c r="A4" s="223" t="s">
        <v>94</v>
      </c>
      <c r="B4" s="223"/>
      <c r="C4" s="223"/>
      <c r="D4" s="223"/>
      <c r="E4" s="223"/>
      <c r="F4" s="223"/>
      <c r="G4" s="223"/>
      <c r="H4" s="223"/>
      <c r="J4" s="131"/>
      <c r="K4" s="131"/>
      <c r="L4" s="131"/>
      <c r="M4" s="131"/>
      <c r="N4" s="131"/>
      <c r="O4" s="131"/>
      <c r="P4" s="131"/>
      <c r="Q4" s="131"/>
      <c r="R4" s="131"/>
      <c r="S4" s="131"/>
    </row>
    <row r="5" spans="1:19" ht="18.75" customHeight="1">
      <c r="A5" s="26" t="s">
        <v>31</v>
      </c>
      <c r="F5" s="27" t="s">
        <v>32</v>
      </c>
      <c r="G5" s="72" t="s">
        <v>95</v>
      </c>
      <c r="H5" s="27"/>
      <c r="I5" s="26"/>
      <c r="J5" s="131"/>
      <c r="K5" s="131"/>
      <c r="L5" s="131"/>
      <c r="M5" s="131"/>
      <c r="N5" s="131"/>
      <c r="O5" s="131"/>
      <c r="P5" s="131"/>
      <c r="Q5" s="131"/>
      <c r="R5" s="131"/>
      <c r="S5" s="131"/>
    </row>
    <row r="6" spans="1:19" ht="18.75" customHeight="1">
      <c r="A6" s="216">
        <f ca="1">ＪＢ個人競技記録報告書!A6</f>
        <v>45411</v>
      </c>
      <c r="B6" s="216"/>
      <c r="C6" s="25" t="e">
        <f>ＪＢ個人競技記録報告書!C6</f>
        <v>#N/A</v>
      </c>
      <c r="F6" s="28" t="s">
        <v>33</v>
      </c>
      <c r="G6" s="73" t="str">
        <f>ＪＢ個人競技記録報告書!G6</f>
        <v>理事長　中野 晴夫　㊞</v>
      </c>
      <c r="H6" s="28"/>
      <c r="I6" s="26"/>
    </row>
    <row r="7" spans="1:19" ht="8.4499999999999993" customHeight="1">
      <c r="I7" s="26"/>
    </row>
    <row r="8" spans="1:19" ht="13.5" customHeight="1" thickBot="1">
      <c r="A8" s="215" t="s">
        <v>34</v>
      </c>
      <c r="B8" s="215"/>
      <c r="C8" s="29">
        <f>ＪＢ個人競技記録報告書!C8</f>
        <v>0</v>
      </c>
      <c r="D8" s="29"/>
      <c r="E8" s="27"/>
      <c r="F8" s="27" t="s">
        <v>35</v>
      </c>
      <c r="G8" s="27" t="str">
        <f>ＪＢ個人競技記録報告書!G8</f>
        <v>登録番号</v>
      </c>
      <c r="I8" s="26"/>
    </row>
    <row r="9" spans="1:19" ht="12.95" customHeight="1">
      <c r="H9" s="208" t="s">
        <v>1019</v>
      </c>
      <c r="I9" s="26"/>
    </row>
    <row r="10" spans="1:19">
      <c r="A10" s="215" t="s">
        <v>36</v>
      </c>
      <c r="B10" s="215"/>
      <c r="C10" s="27">
        <f>ＪＢ個人競技記録報告書!C10</f>
        <v>0</v>
      </c>
      <c r="D10" s="211" t="s">
        <v>37</v>
      </c>
      <c r="E10" s="211"/>
      <c r="F10" s="216" t="str">
        <f>ＪＢ個人競技記録報告書!F10</f>
        <v>年　月　日</v>
      </c>
      <c r="G10" s="216"/>
      <c r="H10" s="209"/>
      <c r="I10" s="26"/>
    </row>
    <row r="11" spans="1:19" ht="14.25" thickBot="1">
      <c r="F11" s="251" t="str">
        <f>ＪＢ個人競技記録報告書!F11</f>
        <v>年　月　日</v>
      </c>
      <c r="G11" s="251"/>
      <c r="H11" s="210"/>
      <c r="I11" s="26"/>
    </row>
    <row r="12" spans="1:19" ht="14.25" thickBot="1">
      <c r="E12" s="30"/>
      <c r="F12" s="214">
        <f ca="1">ＪＢ個人競技記録報告書!F12</f>
        <v>45411</v>
      </c>
      <c r="G12" s="214"/>
      <c r="H12" s="25" t="s">
        <v>97</v>
      </c>
      <c r="I12" s="26"/>
    </row>
    <row r="13" spans="1:19" s="24" customFormat="1" ht="17.25" customHeight="1" thickBot="1">
      <c r="A13" s="31" t="s">
        <v>38</v>
      </c>
      <c r="B13" s="32" t="s">
        <v>39</v>
      </c>
      <c r="C13" s="33" t="s">
        <v>40</v>
      </c>
      <c r="D13" s="249" t="s">
        <v>41</v>
      </c>
      <c r="E13" s="250"/>
      <c r="F13" s="33" t="s">
        <v>42</v>
      </c>
      <c r="G13" s="33" t="s">
        <v>43</v>
      </c>
      <c r="H13" s="33" t="s">
        <v>44</v>
      </c>
    </row>
    <row r="14" spans="1:19" ht="18.95" customHeight="1" thickTop="1">
      <c r="A14" s="75" t="str">
        <f>IF(C14="","",VLOOKUP(C14,会員!B3:$D$1800,2,FALSE))</f>
        <v/>
      </c>
      <c r="B14" s="142" t="str">
        <f>IF(C14="","",VLOOKUP(C14,会員!B3:$D$1800,3,FALSE))</f>
        <v/>
      </c>
      <c r="C14" s="130"/>
      <c r="D14" s="246"/>
      <c r="E14" s="247"/>
      <c r="F14" s="80"/>
      <c r="G14" s="80"/>
      <c r="H14" s="88"/>
    </row>
    <row r="15" spans="1:19" ht="18.95" customHeight="1">
      <c r="A15" s="78" t="str">
        <f>IF(C15="","",VLOOKUP(C15,会員!B4:$D$1800,2,FALSE))</f>
        <v/>
      </c>
      <c r="B15" s="134" t="str">
        <f>IF(C15="","",VLOOKUP(C15,会員!B4:$D$1800,3,FALSE))</f>
        <v/>
      </c>
      <c r="C15" s="128"/>
      <c r="D15" s="242"/>
      <c r="E15" s="243"/>
      <c r="F15" s="80"/>
      <c r="G15" s="80"/>
      <c r="H15" s="80"/>
    </row>
    <row r="16" spans="1:19" ht="18.95" customHeight="1">
      <c r="A16" s="78" t="str">
        <f>IF(C16="","",VLOOKUP(C16,会員!B5:$D$1800,2,FALSE))</f>
        <v/>
      </c>
      <c r="B16" s="134" t="str">
        <f>IF(C16="","",VLOOKUP(C16,会員!B5:$D$1800,3,FALSE))</f>
        <v/>
      </c>
      <c r="C16" s="128"/>
      <c r="D16" s="242"/>
      <c r="E16" s="243"/>
      <c r="F16" s="80"/>
      <c r="G16" s="80"/>
      <c r="H16" s="132"/>
    </row>
    <row r="17" spans="1:16" ht="18.95" customHeight="1" thickBot="1">
      <c r="A17" s="78" t="str">
        <f>IF(C17="","",VLOOKUP(C17,会員!B6:$D$1800,2,FALSE))</f>
        <v/>
      </c>
      <c r="B17" s="134" t="str">
        <f>IF(C17="","",VLOOKUP(C17,会員!B6:$D$1800,3,FALSE))</f>
        <v/>
      </c>
      <c r="C17" s="128"/>
      <c r="D17" s="242"/>
      <c r="E17" s="243"/>
      <c r="F17" s="80"/>
      <c r="G17" s="80"/>
      <c r="H17" s="80"/>
      <c r="J17" s="24"/>
      <c r="K17" s="81" t="s">
        <v>99</v>
      </c>
      <c r="L17" s="81" t="s">
        <v>100</v>
      </c>
      <c r="M17" s="81"/>
      <c r="N17" s="81"/>
    </row>
    <row r="18" spans="1:16" ht="18.95" customHeight="1" thickBot="1">
      <c r="A18" s="82" t="str">
        <f>IF(C18="","",VLOOKUP(C18,会員!B7:$D$1800,2,FALSE))</f>
        <v/>
      </c>
      <c r="B18" s="133" t="str">
        <f>IF(C18="","",VLOOKUP(C18,会員!B7:$D$1800,3,FALSE))</f>
        <v/>
      </c>
      <c r="C18" s="127"/>
      <c r="D18" s="244"/>
      <c r="E18" s="245"/>
      <c r="F18" s="84"/>
      <c r="G18" s="84"/>
      <c r="H18" s="84"/>
      <c r="J18" s="231" t="s">
        <v>101</v>
      </c>
      <c r="K18" s="85"/>
      <c r="L18" s="85"/>
      <c r="M18" s="85"/>
      <c r="N18" s="85"/>
      <c r="P18" s="225">
        <f>($K$18*33)+($L$18*33)+($M$18*33)+($K$19*11)+($L$19*11)+(N18*33)</f>
        <v>0</v>
      </c>
    </row>
    <row r="19" spans="1:16" ht="18.95" customHeight="1" thickBot="1">
      <c r="A19" s="86" t="str">
        <f>IF(C19="","",VLOOKUP(C19,会員!B8:$D$1800,2,FALSE))</f>
        <v/>
      </c>
      <c r="B19" s="137" t="str">
        <f>IF(C19="","",VLOOKUP(C19,会員!B8:$D$1800,3,FALSE))</f>
        <v/>
      </c>
      <c r="C19" s="129"/>
      <c r="D19" s="240"/>
      <c r="E19" s="241"/>
      <c r="F19" s="80"/>
      <c r="G19" s="80"/>
      <c r="H19" s="88"/>
      <c r="J19" s="232"/>
      <c r="K19" s="85">
        <f>SUMIF($A$14:$A$43,"40-A",$F$14:$F$43)</f>
        <v>0</v>
      </c>
      <c r="L19" s="85">
        <f>SUMIF($A$14:$A$43,"54-U",$F$14:$F$43)</f>
        <v>0</v>
      </c>
      <c r="M19" s="85">
        <f>SUMIF($A$14:$A$43,"40-C",$F$14:$F$43)</f>
        <v>0</v>
      </c>
      <c r="N19" s="85">
        <f>SUMIF($A$14:$A$43,"55-U",$F$14:$F$43)</f>
        <v>0</v>
      </c>
      <c r="P19" s="226"/>
    </row>
    <row r="20" spans="1:16" ht="18.95" customHeight="1">
      <c r="A20" s="78" t="str">
        <f>IF(C20="","",VLOOKUP(C20,会員!B9:$D$1800,2,FALSE))</f>
        <v/>
      </c>
      <c r="B20" s="134" t="str">
        <f>IF(C20="","",VLOOKUP(C20,会員!B9:$D$1800,3,FALSE))</f>
        <v/>
      </c>
      <c r="C20" s="128"/>
      <c r="D20" s="242"/>
      <c r="E20" s="243"/>
      <c r="F20" s="80"/>
      <c r="G20" s="80"/>
      <c r="H20" s="80"/>
    </row>
    <row r="21" spans="1:16" ht="18.95" customHeight="1" thickBot="1">
      <c r="A21" s="78" t="str">
        <f>IF(C21="","",VLOOKUP(C21,会員!B10:$D$1800,2,FALSE))</f>
        <v/>
      </c>
      <c r="B21" s="134" t="str">
        <f>IF(C21="","",VLOOKUP(C21,会員!B10:$D$1800,3,FALSE))</f>
        <v/>
      </c>
      <c r="C21" s="128"/>
      <c r="D21" s="242"/>
      <c r="E21" s="243"/>
      <c r="F21" s="80"/>
      <c r="G21" s="80"/>
      <c r="H21" s="132"/>
      <c r="J21" s="24" t="s">
        <v>102</v>
      </c>
      <c r="K21" s="81" t="s">
        <v>45</v>
      </c>
      <c r="L21" s="81" t="s">
        <v>46</v>
      </c>
      <c r="M21" s="81" t="s">
        <v>47</v>
      </c>
      <c r="N21" s="81" t="s">
        <v>48</v>
      </c>
    </row>
    <row r="22" spans="1:16" ht="18.95" customHeight="1">
      <c r="A22" s="78" t="str">
        <f>IF(C22="","",VLOOKUP(C22,会員!B11:$D$1800,2,FALSE))</f>
        <v/>
      </c>
      <c r="B22" s="134" t="str">
        <f>IF(C22="","",VLOOKUP(C22,会員!B11:$D$1800,3,FALSE))</f>
        <v/>
      </c>
      <c r="C22" s="128"/>
      <c r="D22" s="242"/>
      <c r="E22" s="243"/>
      <c r="F22" s="80"/>
      <c r="G22" s="80"/>
      <c r="H22" s="80"/>
      <c r="J22" s="85" t="s">
        <v>49</v>
      </c>
      <c r="K22" s="85">
        <f>SUMIF($A$14:$A$43,"40-A",$F$14:$F$43)</f>
        <v>0</v>
      </c>
      <c r="L22" s="85">
        <f>SUMIF($A$14:$A$43,"40-B",$F$14:$F$43)</f>
        <v>0</v>
      </c>
      <c r="M22" s="85">
        <f>SUMIF($A$14:$A$43,"40-C",$F$14:$F$43)</f>
        <v>0</v>
      </c>
      <c r="N22" s="85">
        <f>SUMIF($A$14:$A$43,"55-U",$F$14:$F$43)</f>
        <v>0</v>
      </c>
      <c r="P22" s="225">
        <f>($K$22*33)+($L$22*33)+($M$22*33)+($K$23*11)+($L$23*11)+(N22*33)</f>
        <v>0</v>
      </c>
    </row>
    <row r="23" spans="1:16" ht="18.95" customHeight="1" thickBot="1">
      <c r="A23" s="89" t="str">
        <f>IF(C23="","",VLOOKUP(C23,会員!B12:$D$1800,2,FALSE))</f>
        <v/>
      </c>
      <c r="B23" s="140" t="str">
        <f>IF(C23="","",VLOOKUP(C23,会員!B12:$D$1800,3,FALSE))</f>
        <v/>
      </c>
      <c r="C23" s="127"/>
      <c r="D23" s="244"/>
      <c r="E23" s="245"/>
      <c r="F23" s="84"/>
      <c r="G23" s="84"/>
      <c r="H23" s="84"/>
      <c r="J23" s="91" t="s">
        <v>50</v>
      </c>
      <c r="K23" s="91">
        <f>SUMIF($A$14:$A$43,"40-J",$F$14:$F$43)</f>
        <v>0</v>
      </c>
      <c r="L23" s="91">
        <f>SUMIF($A$14:$A$43,"40-H",$F$14:$F$43)</f>
        <v>0</v>
      </c>
      <c r="M23" s="91"/>
      <c r="N23" s="91"/>
      <c r="P23" s="226"/>
    </row>
    <row r="24" spans="1:16" ht="18.95" customHeight="1" thickBot="1">
      <c r="A24" s="86" t="str">
        <f>IF(C24="","",VLOOKUP(C24,会員!B13:$D$1800,2,FALSE))</f>
        <v/>
      </c>
      <c r="B24" s="137" t="str">
        <f>IF(C24="","",VLOOKUP(C24,会員!B13:$D$1800,3,FALSE))</f>
        <v/>
      </c>
      <c r="C24" s="129"/>
      <c r="D24" s="240"/>
      <c r="E24" s="241"/>
      <c r="F24" s="80"/>
      <c r="G24" s="80"/>
      <c r="H24" s="88"/>
      <c r="J24" s="24" t="s">
        <v>103</v>
      </c>
      <c r="K24" s="81" t="s">
        <v>45</v>
      </c>
      <c r="L24" s="81" t="s">
        <v>46</v>
      </c>
      <c r="M24" s="81" t="s">
        <v>47</v>
      </c>
      <c r="N24" s="81" t="s">
        <v>48</v>
      </c>
    </row>
    <row r="25" spans="1:16" ht="18.95" customHeight="1">
      <c r="A25" s="78" t="str">
        <f>IF(C25="","",VLOOKUP(C25,会員!B14:$D$1800,2,FALSE))</f>
        <v/>
      </c>
      <c r="B25" s="134" t="str">
        <f>IF(C25="","",VLOOKUP(C25,会員!B14:$D$1800,3,FALSE))</f>
        <v/>
      </c>
      <c r="C25" s="128"/>
      <c r="D25" s="242"/>
      <c r="E25" s="243"/>
      <c r="F25" s="80"/>
      <c r="G25" s="80"/>
      <c r="H25" s="80"/>
      <c r="J25" s="85" t="s">
        <v>49</v>
      </c>
      <c r="K25" s="85">
        <f>SUMIF($A$14:$A$43,"41-A",$F$14:$F$43)</f>
        <v>0</v>
      </c>
      <c r="L25" s="85">
        <f>SUMIF($A$14:$A$43,"41-B",$F$14:$F$43)</f>
        <v>0</v>
      </c>
      <c r="M25" s="85">
        <f>SUMIF($A$14:$A$43,"41-C",$F$14:$F$43)</f>
        <v>0</v>
      </c>
      <c r="N25" s="85">
        <f>SUMIF($A$14:$A$43,"55-U",$F$14:$F$43)</f>
        <v>0</v>
      </c>
      <c r="P25" s="225">
        <f>($K$25*33)+($L$25*33)+($M$25*33)+($K$26*11)+($L$26*11)+(N25*33)</f>
        <v>0</v>
      </c>
    </row>
    <row r="26" spans="1:16" ht="18.95" customHeight="1" thickBot="1">
      <c r="A26" s="78" t="str">
        <f>IF(C26="","",VLOOKUP(C26,会員!B15:$D$1800,2,FALSE))</f>
        <v/>
      </c>
      <c r="B26" s="134" t="str">
        <f>IF(C26="","",VLOOKUP(C26,会員!B15:$D$1800,3,FALSE))</f>
        <v/>
      </c>
      <c r="C26" s="128"/>
      <c r="D26" s="242"/>
      <c r="E26" s="243"/>
      <c r="F26" s="80"/>
      <c r="G26" s="80"/>
      <c r="H26" s="132"/>
      <c r="J26" s="91" t="s">
        <v>50</v>
      </c>
      <c r="K26" s="91">
        <f>SUMIF($A$14:$A$43,"41-J",$F$14:$F$43)</f>
        <v>0</v>
      </c>
      <c r="L26" s="91">
        <f>SUMIF($A$14:$A$43,"41-H",$F$14:$F$43)</f>
        <v>0</v>
      </c>
      <c r="M26" s="91"/>
      <c r="N26" s="91"/>
      <c r="P26" s="226"/>
    </row>
    <row r="27" spans="1:16" ht="18.95" customHeight="1" thickBot="1">
      <c r="A27" s="78" t="str">
        <f>IF(C27="","",VLOOKUP(C27,会員!B16:$D$1800,2,FALSE))</f>
        <v/>
      </c>
      <c r="B27" s="134" t="str">
        <f>IF(C27="","",VLOOKUP(C27,会員!B16:$D$1800,3,FALSE))</f>
        <v/>
      </c>
      <c r="C27" s="128"/>
      <c r="D27" s="242"/>
      <c r="E27" s="243"/>
      <c r="F27" s="80"/>
      <c r="G27" s="80"/>
      <c r="H27" s="80"/>
      <c r="J27" s="24" t="s">
        <v>104</v>
      </c>
      <c r="K27" s="81" t="s">
        <v>45</v>
      </c>
      <c r="L27" s="81" t="s">
        <v>46</v>
      </c>
      <c r="M27" s="81" t="s">
        <v>47</v>
      </c>
      <c r="N27" s="81" t="s">
        <v>48</v>
      </c>
    </row>
    <row r="28" spans="1:16" ht="18.95" customHeight="1" thickBot="1">
      <c r="A28" s="82" t="str">
        <f>IF(C28="","",VLOOKUP(C28,会員!B17:$D$1800,2,FALSE))</f>
        <v/>
      </c>
      <c r="B28" s="133" t="str">
        <f>IF(C28="","",VLOOKUP(C28,会員!B17:$D$1800,3,FALSE))</f>
        <v/>
      </c>
      <c r="C28" s="127"/>
      <c r="D28" s="244"/>
      <c r="E28" s="245"/>
      <c r="F28" s="84"/>
      <c r="G28" s="84"/>
      <c r="H28" s="84"/>
      <c r="J28" s="85" t="s">
        <v>49</v>
      </c>
      <c r="K28" s="85">
        <f>SUMIF($A$14:$A$43,"42-A",$F$14:$F$43)</f>
        <v>0</v>
      </c>
      <c r="L28" s="85">
        <f>SUMIF($A$14:$A$43,"42-B",$F$14:$F$43)</f>
        <v>0</v>
      </c>
      <c r="M28" s="85">
        <f>SUMIF($A$14:$A$43,"42-C",$F$14:$F$43)</f>
        <v>0</v>
      </c>
      <c r="N28" s="85">
        <f>SUMIF($A$14:$A$43,"55-U",$F$14:$F$43)</f>
        <v>0</v>
      </c>
      <c r="P28" s="225">
        <f>($K$28*33)+($L$28*33)+($M$28*33)+($K$29*11)+($L$29*11)+(N28*33)</f>
        <v>0</v>
      </c>
    </row>
    <row r="29" spans="1:16" ht="18.95" customHeight="1" thickBot="1">
      <c r="A29" s="86" t="str">
        <f>IF(C29="","",VLOOKUP(C29,会員!B18:$D$1800,2,FALSE))</f>
        <v/>
      </c>
      <c r="B29" s="137" t="str">
        <f>IF(C29="","",VLOOKUP(C29,会員!B18:$D$1800,3,FALSE))</f>
        <v/>
      </c>
      <c r="C29" s="129"/>
      <c r="D29" s="240"/>
      <c r="E29" s="241"/>
      <c r="F29" s="80"/>
      <c r="G29" s="80"/>
      <c r="H29" s="88"/>
      <c r="J29" s="91" t="s">
        <v>50</v>
      </c>
      <c r="K29" s="91">
        <f>SUMIF($A$14:$A$43,"42-J",$F$14:$F$43)</f>
        <v>0</v>
      </c>
      <c r="L29" s="91">
        <f>SUMIF($A$14:$A$43,"42-H",$F$14:$F$43)</f>
        <v>0</v>
      </c>
      <c r="M29" s="91"/>
      <c r="N29" s="91"/>
      <c r="P29" s="226"/>
    </row>
    <row r="30" spans="1:16" ht="18.95" customHeight="1" thickBot="1">
      <c r="A30" s="78" t="str">
        <f>IF(C30="","",VLOOKUP(C30,会員!B19:$D$1800,2,FALSE))</f>
        <v/>
      </c>
      <c r="B30" s="134" t="str">
        <f>IF(C30="","",VLOOKUP(C30,会員!B19:$D$1800,3,FALSE))</f>
        <v/>
      </c>
      <c r="C30" s="128"/>
      <c r="D30" s="242"/>
      <c r="E30" s="243"/>
      <c r="F30" s="80"/>
      <c r="G30" s="80"/>
      <c r="H30" s="80"/>
      <c r="J30" s="24" t="s">
        <v>105</v>
      </c>
      <c r="K30" s="81" t="s">
        <v>45</v>
      </c>
      <c r="L30" s="81" t="s">
        <v>46</v>
      </c>
      <c r="M30" s="81" t="s">
        <v>47</v>
      </c>
      <c r="N30" s="81" t="s">
        <v>48</v>
      </c>
    </row>
    <row r="31" spans="1:16" ht="18.95" customHeight="1">
      <c r="A31" s="78" t="str">
        <f>IF(C31="","",VLOOKUP(C31,会員!B20:$D$1800,2,FALSE))</f>
        <v/>
      </c>
      <c r="B31" s="134" t="str">
        <f>IF(C31="","",VLOOKUP(C31,会員!B20:$D$1800,3,FALSE))</f>
        <v/>
      </c>
      <c r="C31" s="128"/>
      <c r="D31" s="242"/>
      <c r="E31" s="243"/>
      <c r="F31" s="80"/>
      <c r="G31" s="80"/>
      <c r="H31" s="132"/>
      <c r="J31" s="85" t="s">
        <v>49</v>
      </c>
      <c r="K31" s="85">
        <f>SUMIF($A$14:$A$43,"43-A",$F$14:$F$43)</f>
        <v>0</v>
      </c>
      <c r="L31" s="85">
        <f>SUMIF($A$14:$A$43,"43-B",$F$14:$F$43)</f>
        <v>0</v>
      </c>
      <c r="M31" s="85">
        <f>SUMIF($A$14:$A$43,"43-C",$F$14:$F$43)</f>
        <v>0</v>
      </c>
      <c r="N31" s="85">
        <f>SUMIF($A$14:$A$43,"55-U",$F$14:$F$43)</f>
        <v>0</v>
      </c>
      <c r="P31" s="225">
        <f>($K$31*33)+($L$31*33)+($M$31*33)+($K$32*11)+($L$32*11)+(N31*33)</f>
        <v>0</v>
      </c>
    </row>
    <row r="32" spans="1:16" ht="18.95" customHeight="1" thickBot="1">
      <c r="A32" s="78" t="str">
        <f>IF(C32="","",VLOOKUP(C32,会員!B21:$D$1800,2,FALSE))</f>
        <v/>
      </c>
      <c r="B32" s="134" t="str">
        <f>IF(C32="","",VLOOKUP(C32,会員!B21:$D$1800,3,FALSE))</f>
        <v/>
      </c>
      <c r="C32" s="128"/>
      <c r="D32" s="242"/>
      <c r="E32" s="243"/>
      <c r="F32" s="80"/>
      <c r="G32" s="80"/>
      <c r="H32" s="80"/>
      <c r="J32" s="91" t="s">
        <v>50</v>
      </c>
      <c r="K32" s="91">
        <f>SUMIF($A$14:$A$43,"43-J",$F$14:$F$43)</f>
        <v>0</v>
      </c>
      <c r="L32" s="91">
        <f>SUMIF($A$14:$A$43,"43-H",$F$14:$F$43)</f>
        <v>0</v>
      </c>
      <c r="M32" s="91"/>
      <c r="N32" s="91"/>
      <c r="P32" s="226"/>
    </row>
    <row r="33" spans="1:16" ht="18.95" customHeight="1" thickBot="1">
      <c r="A33" s="82" t="str">
        <f>IF(C33="","",VLOOKUP(C33,会員!B22:$D$1800,2,FALSE))</f>
        <v/>
      </c>
      <c r="B33" s="133" t="str">
        <f>IF(C33="","",VLOOKUP(C33,会員!B22:$D$1800,3,FALSE))</f>
        <v/>
      </c>
      <c r="C33" s="127"/>
      <c r="D33" s="244"/>
      <c r="E33" s="245"/>
      <c r="F33" s="84"/>
      <c r="G33" s="84"/>
      <c r="H33" s="84"/>
      <c r="J33" s="24" t="s">
        <v>1010</v>
      </c>
      <c r="K33" s="81" t="s">
        <v>45</v>
      </c>
      <c r="L33" s="81" t="s">
        <v>46</v>
      </c>
      <c r="M33" s="81" t="s">
        <v>47</v>
      </c>
      <c r="N33" s="81" t="s">
        <v>48</v>
      </c>
    </row>
    <row r="34" spans="1:16" ht="18.95" customHeight="1">
      <c r="A34" s="86" t="str">
        <f>IF(C34="","",VLOOKUP(C34,会員!B23:$D$1800,2,FALSE))</f>
        <v/>
      </c>
      <c r="B34" s="137" t="str">
        <f>IF(C34="","",VLOOKUP(C34,会員!B23:$D$1800,3,FALSE))</f>
        <v/>
      </c>
      <c r="C34" s="129"/>
      <c r="D34" s="240"/>
      <c r="E34" s="241"/>
      <c r="F34" s="80"/>
      <c r="G34" s="80"/>
      <c r="H34" s="88"/>
      <c r="J34" s="85" t="s">
        <v>49</v>
      </c>
      <c r="K34" s="85">
        <f>SUMIF($A$14:$A$43,"44-A",$F$14:$F$43)</f>
        <v>0</v>
      </c>
      <c r="L34" s="85">
        <f>SUMIF($A$14:$A$43,"44-B",$F$14:$F$43)</f>
        <v>0</v>
      </c>
      <c r="M34" s="85">
        <f>SUMIF($A$14:$A$43,"44-C",$F$14:$F$43)</f>
        <v>0</v>
      </c>
      <c r="N34" s="85">
        <f>SUMIF($A$14:$A$43,"55-U",$F$14:$F$43)</f>
        <v>0</v>
      </c>
      <c r="P34" s="225">
        <f>($K$34*33)+($L$34*33)+($M$34*33)+($K$35*11)+($L$35*11)+(N34*33)</f>
        <v>0</v>
      </c>
    </row>
    <row r="35" spans="1:16" ht="18.95" customHeight="1" thickBot="1">
      <c r="A35" s="78" t="str">
        <f>IF(C35="","",VLOOKUP(C35,会員!B24:$D$1800,2,FALSE))</f>
        <v/>
      </c>
      <c r="B35" s="134" t="str">
        <f>IF(C35="","",VLOOKUP(C35,会員!B24:$D$1800,3,FALSE))</f>
        <v/>
      </c>
      <c r="C35" s="128"/>
      <c r="D35" s="242"/>
      <c r="E35" s="243"/>
      <c r="F35" s="80"/>
      <c r="G35" s="80"/>
      <c r="H35" s="80"/>
      <c r="J35" s="91" t="s">
        <v>50</v>
      </c>
      <c r="K35" s="91">
        <f>SUMIF($A$14:$A$43,"44-J",$F$14:$F$43)</f>
        <v>0</v>
      </c>
      <c r="L35" s="91">
        <f>SUMIF($A$14:$A$43,"44-H",$F$14:$F$43)</f>
        <v>0</v>
      </c>
      <c r="M35" s="91"/>
      <c r="N35" s="91"/>
      <c r="P35" s="226"/>
    </row>
    <row r="36" spans="1:16" ht="18.95" customHeight="1" thickBot="1">
      <c r="A36" s="78" t="str">
        <f>IF(C36="","",VLOOKUP(C36,会員!B25:$D$1800,2,FALSE))</f>
        <v/>
      </c>
      <c r="B36" s="134" t="str">
        <f>IF(C36="","",VLOOKUP(C36,会員!B25:$D$1800,3,FALSE))</f>
        <v/>
      </c>
      <c r="C36" s="128"/>
      <c r="D36" s="242"/>
      <c r="E36" s="243"/>
      <c r="F36" s="80"/>
      <c r="G36" s="80"/>
      <c r="H36" s="132"/>
      <c r="J36" s="24" t="s">
        <v>107</v>
      </c>
      <c r="K36" s="81" t="s">
        <v>45</v>
      </c>
      <c r="L36" s="81" t="s">
        <v>46</v>
      </c>
      <c r="M36" s="81" t="s">
        <v>47</v>
      </c>
      <c r="N36" s="81" t="s">
        <v>48</v>
      </c>
    </row>
    <row r="37" spans="1:16" ht="18.95" customHeight="1">
      <c r="A37" s="78" t="str">
        <f>IF(C37="","",VLOOKUP(C37,会員!B26:$D$1800,2,FALSE))</f>
        <v/>
      </c>
      <c r="B37" s="134" t="str">
        <f>IF(C37="","",VLOOKUP(C37,会員!B26:$D$1800,3,FALSE))</f>
        <v/>
      </c>
      <c r="C37" s="128"/>
      <c r="D37" s="242"/>
      <c r="E37" s="243"/>
      <c r="F37" s="80"/>
      <c r="G37" s="80"/>
      <c r="H37" s="80"/>
      <c r="J37" s="85" t="s">
        <v>49</v>
      </c>
      <c r="K37" s="85">
        <f>SUMIF($A$14:$A$43,"45-A",$F$14:$F$43)</f>
        <v>0</v>
      </c>
      <c r="L37" s="85">
        <f>SUMIF($A$14:$A$43,"45-B",$F$14:$F$43)</f>
        <v>0</v>
      </c>
      <c r="M37" s="85">
        <f>SUMIF($A$14:$A$43,"45-C",$F$14:$F$43)</f>
        <v>0</v>
      </c>
      <c r="N37" s="85">
        <f>SUMIF($A$14:$A$43,"55-U",$F$14:$F$43)</f>
        <v>0</v>
      </c>
      <c r="P37" s="225">
        <f>($K$37*33)+($L$37*33)+($M$37*33)+($K$38*11)+($L$38*11)+(N37*33)</f>
        <v>0</v>
      </c>
    </row>
    <row r="38" spans="1:16" ht="18.95" customHeight="1" thickBot="1">
      <c r="A38" s="82" t="str">
        <f>IF(C38="","",VLOOKUP(C38,会員!B27:$D$1800,2,FALSE))</f>
        <v/>
      </c>
      <c r="B38" s="133" t="str">
        <f>IF(C38="","",VLOOKUP(C38,会員!B27:$D$1800,3,FALSE))</f>
        <v/>
      </c>
      <c r="C38" s="127"/>
      <c r="D38" s="244"/>
      <c r="E38" s="245"/>
      <c r="F38" s="84"/>
      <c r="G38" s="84"/>
      <c r="H38" s="84"/>
      <c r="J38" s="91" t="s">
        <v>50</v>
      </c>
      <c r="K38" s="91">
        <f>SUMIF($A$14:$A$43,"45-J",$F$14:$F$43)</f>
        <v>0</v>
      </c>
      <c r="L38" s="91">
        <f>SUMIF($A$14:$A$43,"45-H",$F$14:$F$43)</f>
        <v>0</v>
      </c>
      <c r="M38" s="91"/>
      <c r="N38" s="91"/>
      <c r="P38" s="226"/>
    </row>
    <row r="39" spans="1:16" ht="18.95" customHeight="1" thickBot="1">
      <c r="A39" s="86" t="str">
        <f>IF(C39="","",VLOOKUP(C39,会員!B28:$D$1800,2,FALSE))</f>
        <v/>
      </c>
      <c r="B39" s="137" t="str">
        <f>IF(C39="","",VLOOKUP(C39,会員!B28:$D$1800,3,FALSE))</f>
        <v/>
      </c>
      <c r="C39" s="129"/>
      <c r="D39" s="242"/>
      <c r="E39" s="243"/>
      <c r="F39" s="80"/>
      <c r="G39" s="80"/>
      <c r="H39" s="88"/>
      <c r="J39" s="24" t="s">
        <v>108</v>
      </c>
      <c r="K39" s="81" t="s">
        <v>45</v>
      </c>
      <c r="L39" s="81" t="s">
        <v>46</v>
      </c>
      <c r="M39" s="81" t="s">
        <v>47</v>
      </c>
      <c r="N39" s="81" t="s">
        <v>48</v>
      </c>
    </row>
    <row r="40" spans="1:16" ht="18.95" customHeight="1">
      <c r="A40" s="78" t="str">
        <f>IF(C40="","",VLOOKUP(C40,会員!B29:$D$1800,2,FALSE))</f>
        <v/>
      </c>
      <c r="B40" s="134" t="str">
        <f>IF(C40="","",VLOOKUP(C40,会員!B29:$D$1800,3,FALSE))</f>
        <v/>
      </c>
      <c r="C40" s="128"/>
      <c r="D40" s="242"/>
      <c r="E40" s="243"/>
      <c r="F40" s="80"/>
      <c r="G40" s="80"/>
      <c r="H40" s="80"/>
      <c r="J40" s="85" t="s">
        <v>49</v>
      </c>
      <c r="K40" s="85">
        <f>SUMIF($A$14:$A$43,"46-A",$F$14:$F$43)</f>
        <v>0</v>
      </c>
      <c r="L40" s="85">
        <f>SUMIF($A$14:$A$43,"46-B",$F$14:$F$43)</f>
        <v>0</v>
      </c>
      <c r="M40" s="85">
        <f>SUMIF($A$14:$A$43,"46-C",$F$14:$F$43)</f>
        <v>0</v>
      </c>
      <c r="N40" s="85">
        <f>SUMIF($A$14:$A$43,"55-U",$F$14:$F$43)</f>
        <v>0</v>
      </c>
      <c r="P40" s="225">
        <f>($K$40*33)+($L$40*33)+($M$40*33)+($K$41*11)+($L$41*11)+(N40*33)</f>
        <v>0</v>
      </c>
    </row>
    <row r="41" spans="1:16" ht="18.95" customHeight="1" thickBot="1">
      <c r="A41" s="78" t="str">
        <f>IF(C41="","",VLOOKUP(C41,会員!B30:$D$1800,2,FALSE))</f>
        <v/>
      </c>
      <c r="B41" s="134" t="str">
        <f>IF(C41="","",VLOOKUP(C41,会員!B30:$D$1800,3,FALSE))</f>
        <v/>
      </c>
      <c r="C41" s="128"/>
      <c r="D41" s="242"/>
      <c r="E41" s="243"/>
      <c r="F41" s="80"/>
      <c r="G41" s="80"/>
      <c r="H41" s="132"/>
      <c r="J41" s="91" t="s">
        <v>50</v>
      </c>
      <c r="K41" s="91">
        <f>SUMIF($A$14:$A$43,"46-J",$F$14:$F$43)</f>
        <v>0</v>
      </c>
      <c r="L41" s="91">
        <f>SUMIF($A$14:$A$43,"46-H",$F$14:$F$43)</f>
        <v>0</v>
      </c>
      <c r="M41" s="91"/>
      <c r="N41" s="91"/>
      <c r="P41" s="226"/>
    </row>
    <row r="42" spans="1:16" ht="18.95" customHeight="1" thickBot="1">
      <c r="A42" s="78" t="str">
        <f>IF(C42="","",VLOOKUP(C42,会員!B31:$D$1800,2,FALSE))</f>
        <v/>
      </c>
      <c r="B42" s="134" t="str">
        <f>IF(C42="","",VLOOKUP(C42,会員!B31:$D$1800,3,FALSE))</f>
        <v/>
      </c>
      <c r="C42" s="128"/>
      <c r="D42" s="242"/>
      <c r="E42" s="243"/>
      <c r="F42" s="80"/>
      <c r="G42" s="80"/>
      <c r="H42" s="80"/>
      <c r="J42" s="24" t="s">
        <v>109</v>
      </c>
      <c r="K42" s="81" t="s">
        <v>45</v>
      </c>
      <c r="L42" s="81" t="s">
        <v>46</v>
      </c>
      <c r="M42" s="81" t="s">
        <v>47</v>
      </c>
      <c r="N42" s="81" t="s">
        <v>48</v>
      </c>
    </row>
    <row r="43" spans="1:16" ht="18.95" customHeight="1" thickBot="1">
      <c r="A43" s="82" t="str">
        <f>IF(C43="","",VLOOKUP(C43,会員!B32:$D$1800,2,FALSE))</f>
        <v/>
      </c>
      <c r="B43" s="133" t="str">
        <f>IF(C43="","",VLOOKUP(C43,会員!B32:$D$1800,3,FALSE))</f>
        <v/>
      </c>
      <c r="C43" s="127"/>
      <c r="D43" s="242"/>
      <c r="E43" s="243"/>
      <c r="F43" s="84"/>
      <c r="G43" s="84"/>
      <c r="H43" s="84"/>
      <c r="J43" s="85" t="s">
        <v>49</v>
      </c>
      <c r="K43" s="85">
        <f>SUMIF($A$14:$A$43,"47-A",$F$14:$F$43)</f>
        <v>0</v>
      </c>
      <c r="L43" s="85">
        <f>SUMIF($A$14:$A$43,"47-B",$F$14:$F$43)</f>
        <v>0</v>
      </c>
      <c r="M43" s="85">
        <f>SUMIF($A$14:$A$43,"47-C",$F$14:$F$43)</f>
        <v>0</v>
      </c>
      <c r="N43" s="85">
        <f>SUMIF($A$14:$A$43,"55-U",$F$14:$F$43)</f>
        <v>0</v>
      </c>
      <c r="P43" s="225">
        <f>($K$43*33)+($L$43*33)+($M$43*33)+($K$44*11)+($L$44*11)+(N43*33)</f>
        <v>0</v>
      </c>
    </row>
    <row r="44" spans="1:16" ht="14.45" customHeight="1" thickBot="1">
      <c r="A44" s="217" t="s">
        <v>53</v>
      </c>
      <c r="B44" s="248"/>
      <c r="C44" s="221" t="s">
        <v>54</v>
      </c>
      <c r="D44" s="85" t="s">
        <v>49</v>
      </c>
      <c r="E44" s="126"/>
      <c r="F44" s="221" t="s">
        <v>111</v>
      </c>
      <c r="G44" s="238"/>
      <c r="H44" s="227" t="s">
        <v>56</v>
      </c>
      <c r="J44" s="91" t="s">
        <v>50</v>
      </c>
      <c r="K44" s="91">
        <f>SUMIF($A$14:$A$43,"47-J",$F$14:$F$43)</f>
        <v>0</v>
      </c>
      <c r="L44" s="91">
        <f>SUMIF($A$14:$A$43,"47-H",$F$14:$F$43)</f>
        <v>0</v>
      </c>
      <c r="M44" s="91"/>
      <c r="N44" s="91"/>
      <c r="P44" s="226"/>
    </row>
    <row r="45" spans="1:16" ht="14.45" customHeight="1" thickBot="1">
      <c r="A45" s="218"/>
      <c r="B45" s="237"/>
      <c r="C45" s="222"/>
      <c r="D45" s="91" t="s">
        <v>110</v>
      </c>
      <c r="E45" s="125"/>
      <c r="F45" s="222"/>
      <c r="G45" s="239"/>
      <c r="H45" s="228"/>
      <c r="K45" s="81" t="s">
        <v>51</v>
      </c>
      <c r="L45" s="81" t="s">
        <v>52</v>
      </c>
    </row>
    <row r="46" spans="1:16" ht="7.15" customHeight="1" thickBot="1"/>
    <row r="47" spans="1:16">
      <c r="E47" s="94" t="s">
        <v>58</v>
      </c>
      <c r="F47" s="95"/>
      <c r="G47" s="95"/>
      <c r="H47" s="42"/>
      <c r="J47" s="221" t="s">
        <v>111</v>
      </c>
      <c r="K47" s="225">
        <f>P22+P25+P28+P31+P34+P37+P40+P43+P18</f>
        <v>0</v>
      </c>
      <c r="M47" s="211" t="s">
        <v>57</v>
      </c>
      <c r="N47" s="211"/>
    </row>
    <row r="48" spans="1:16" ht="14.25" thickBot="1">
      <c r="E48" s="43"/>
      <c r="F48" s="53"/>
      <c r="G48" s="24">
        <f>ＪＢ個人競技記録報告書!G48</f>
        <v>0</v>
      </c>
      <c r="H48" s="44" t="s">
        <v>21</v>
      </c>
      <c r="J48" s="222"/>
      <c r="K48" s="226"/>
      <c r="M48" s="211"/>
      <c r="N48" s="211"/>
    </row>
    <row r="49" spans="5:14" ht="14.25" thickBot="1">
      <c r="E49" s="43" t="str">
        <f>ＪＢ個人競技記録報告書!E49</f>
        <v>立会審判員</v>
      </c>
      <c r="H49" s="96"/>
    </row>
    <row r="50" spans="5:14">
      <c r="E50" s="43"/>
      <c r="G50" s="24" t="e">
        <f>ＪＢ個人競技記録報告書!#REF!</f>
        <v>#REF!</v>
      </c>
      <c r="H50" s="44" t="s">
        <v>21</v>
      </c>
      <c r="J50" s="229" t="s">
        <v>112</v>
      </c>
      <c r="K50" s="225">
        <f>SUM(K22:N22,K25:N25,K28:N28,K31:N31,K34:N34,K37:N37,K40:N40,K43:N43,K18:N18)</f>
        <v>0</v>
      </c>
      <c r="M50" s="211" t="s">
        <v>57</v>
      </c>
      <c r="N50" s="211"/>
    </row>
    <row r="51" spans="5:14" ht="6.75" customHeight="1" thickBot="1">
      <c r="E51" s="45"/>
      <c r="F51" s="46"/>
      <c r="G51" s="47"/>
      <c r="H51" s="48"/>
      <c r="J51" s="230"/>
      <c r="K51" s="226"/>
      <c r="M51" s="211"/>
      <c r="N51" s="211"/>
    </row>
    <row r="52" spans="5:14" ht="7.5" customHeight="1" thickBot="1">
      <c r="J52" s="97"/>
    </row>
    <row r="53" spans="5:14">
      <c r="J53" s="229" t="s">
        <v>113</v>
      </c>
      <c r="K53" s="225">
        <f>SUM(K23:N23,K26:N26,K29:N29,K32:N32,K35:N35,K38:N38,K41:N41,K44:N44,K19:N19)</f>
        <v>0</v>
      </c>
      <c r="M53" s="211" t="s">
        <v>57</v>
      </c>
      <c r="N53" s="211"/>
    </row>
    <row r="54" spans="5:14" ht="14.25" thickBot="1">
      <c r="J54" s="230"/>
      <c r="K54" s="226"/>
      <c r="M54" s="211"/>
      <c r="N54" s="211"/>
    </row>
  </sheetData>
  <mergeCells count="67">
    <mergeCell ref="P18:P19"/>
    <mergeCell ref="J18:J19"/>
    <mergeCell ref="J50:J51"/>
    <mergeCell ref="K50:K51"/>
    <mergeCell ref="M50:N51"/>
    <mergeCell ref="P22:P23"/>
    <mergeCell ref="P25:P26"/>
    <mergeCell ref="P28:P29"/>
    <mergeCell ref="P31:P32"/>
    <mergeCell ref="P34:P35"/>
    <mergeCell ref="J53:J54"/>
    <mergeCell ref="K53:K54"/>
    <mergeCell ref="M53:N54"/>
    <mergeCell ref="P37:P38"/>
    <mergeCell ref="P40:P41"/>
    <mergeCell ref="P43:P44"/>
    <mergeCell ref="M47:N48"/>
    <mergeCell ref="J47:J48"/>
    <mergeCell ref="K47:K48"/>
    <mergeCell ref="D43:E43"/>
    <mergeCell ref="D38:E38"/>
    <mergeCell ref="D39:E39"/>
    <mergeCell ref="D40:E40"/>
    <mergeCell ref="D41:E41"/>
    <mergeCell ref="D42:E42"/>
    <mergeCell ref="A44:A45"/>
    <mergeCell ref="B44:B45"/>
    <mergeCell ref="C44:C45"/>
    <mergeCell ref="F12:G12"/>
    <mergeCell ref="H44:H45"/>
    <mergeCell ref="D34:E34"/>
    <mergeCell ref="D35:E35"/>
    <mergeCell ref="D36:E36"/>
    <mergeCell ref="D37:E37"/>
    <mergeCell ref="D28:E28"/>
    <mergeCell ref="D29:E29"/>
    <mergeCell ref="F44:F45"/>
    <mergeCell ref="G44:G45"/>
    <mergeCell ref="D18:E18"/>
    <mergeCell ref="D19:E19"/>
    <mergeCell ref="D20:E20"/>
    <mergeCell ref="D21:E21"/>
    <mergeCell ref="D22:E22"/>
    <mergeCell ref="D23:E23"/>
    <mergeCell ref="D24:E24"/>
    <mergeCell ref="D25:E25"/>
    <mergeCell ref="D26:E26"/>
    <mergeCell ref="D27:E27"/>
    <mergeCell ref="D30:E30"/>
    <mergeCell ref="D31:E31"/>
    <mergeCell ref="D32:E32"/>
    <mergeCell ref="D33:E33"/>
    <mergeCell ref="H9:H11"/>
    <mergeCell ref="A10:B10"/>
    <mergeCell ref="D10:E10"/>
    <mergeCell ref="F10:G10"/>
    <mergeCell ref="F11:G11"/>
    <mergeCell ref="A2:H2"/>
    <mergeCell ref="A3:H3"/>
    <mergeCell ref="A4:H4"/>
    <mergeCell ref="A6:B6"/>
    <mergeCell ref="A8:B8"/>
    <mergeCell ref="D13:E13"/>
    <mergeCell ref="D14:E14"/>
    <mergeCell ref="D15:E15"/>
    <mergeCell ref="D16:E16"/>
    <mergeCell ref="D17:E17"/>
  </mergeCells>
  <phoneticPr fontId="2"/>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BD74-9322-4AE7-9E25-FEC05F535105}">
  <dimension ref="A1:S54"/>
  <sheetViews>
    <sheetView view="pageBreakPreview" topLeftCell="A18" zoomScaleNormal="70" zoomScaleSheetLayoutView="100" workbookViewId="0">
      <selection activeCell="G41" sqref="G41"/>
    </sheetView>
  </sheetViews>
  <sheetFormatPr defaultColWidth="9" defaultRowHeight="13.5"/>
  <cols>
    <col min="1" max="1" width="10.25" style="24" customWidth="1"/>
    <col min="2" max="2" width="11.625" style="24" bestFit="1" customWidth="1"/>
    <col min="3" max="3" width="25.625" style="25" customWidth="1"/>
    <col min="4" max="4" width="6" style="25" bestFit="1" customWidth="1"/>
    <col min="5" max="5" width="5.75" style="25" customWidth="1"/>
    <col min="6" max="6" width="13.375" style="25" customWidth="1"/>
    <col min="7" max="7" width="11.375" style="25" customWidth="1"/>
    <col min="8" max="8" width="13.375" style="25" customWidth="1"/>
    <col min="9" max="10" width="9" style="25"/>
    <col min="11" max="11" width="10.875" style="25" bestFit="1" customWidth="1"/>
    <col min="12" max="15" width="9" style="25"/>
    <col min="16" max="16" width="10.875" style="25" bestFit="1" customWidth="1"/>
    <col min="17" max="16384" width="9" style="25"/>
  </cols>
  <sheetData>
    <row r="1" spans="1:19" ht="4.1500000000000004" customHeight="1"/>
    <row r="2" spans="1:19" ht="17.25">
      <c r="A2" s="223" t="s">
        <v>30</v>
      </c>
      <c r="B2" s="223"/>
      <c r="C2" s="223"/>
      <c r="D2" s="223"/>
      <c r="E2" s="223"/>
      <c r="F2" s="223"/>
      <c r="G2" s="223"/>
      <c r="H2" s="223"/>
      <c r="J2" s="131"/>
      <c r="K2" s="131"/>
      <c r="L2" s="131"/>
      <c r="M2" s="131"/>
      <c r="N2" s="131"/>
      <c r="O2" s="131"/>
      <c r="P2" s="131"/>
      <c r="Q2" s="131"/>
      <c r="R2" s="131"/>
      <c r="S2" s="131"/>
    </row>
    <row r="3" spans="1:19" ht="26.25" customHeight="1">
      <c r="A3" s="224" t="s">
        <v>1014</v>
      </c>
      <c r="B3" s="224"/>
      <c r="C3" s="224"/>
      <c r="D3" s="224"/>
      <c r="E3" s="224"/>
      <c r="F3" s="224"/>
      <c r="G3" s="224"/>
      <c r="H3" s="224"/>
      <c r="J3" s="131"/>
      <c r="K3" s="131"/>
      <c r="L3" s="131"/>
      <c r="M3" s="131"/>
      <c r="N3" s="131"/>
      <c r="O3" s="131"/>
      <c r="P3" s="131"/>
      <c r="Q3" s="131"/>
      <c r="R3" s="131"/>
      <c r="S3" s="131"/>
    </row>
    <row r="4" spans="1:19" ht="16.149999999999999" customHeight="1">
      <c r="A4" s="223" t="s">
        <v>94</v>
      </c>
      <c r="B4" s="223"/>
      <c r="C4" s="223"/>
      <c r="D4" s="223"/>
      <c r="E4" s="223"/>
      <c r="F4" s="223"/>
      <c r="G4" s="223"/>
      <c r="H4" s="223"/>
      <c r="J4" s="131"/>
      <c r="K4" s="131"/>
      <c r="L4" s="131"/>
      <c r="M4" s="131"/>
      <c r="N4" s="131"/>
      <c r="O4" s="131"/>
      <c r="P4" s="131"/>
      <c r="Q4" s="131"/>
      <c r="R4" s="131"/>
      <c r="S4" s="131"/>
    </row>
    <row r="5" spans="1:19" ht="18.75" customHeight="1">
      <c r="A5" s="26" t="s">
        <v>31</v>
      </c>
      <c r="F5" s="27" t="s">
        <v>32</v>
      </c>
      <c r="G5" s="72" t="s">
        <v>95</v>
      </c>
      <c r="H5" s="27"/>
      <c r="I5" s="26"/>
      <c r="J5" s="131"/>
      <c r="K5" s="131"/>
      <c r="L5" s="131"/>
      <c r="M5" s="131"/>
      <c r="N5" s="131"/>
      <c r="O5" s="131"/>
      <c r="P5" s="131"/>
      <c r="Q5" s="131"/>
      <c r="R5" s="131"/>
      <c r="S5" s="131"/>
    </row>
    <row r="6" spans="1:19" ht="18.75" customHeight="1">
      <c r="A6" s="256">
        <f ca="1">ＪＢ個人競技記録報告書!A6</f>
        <v>45411</v>
      </c>
      <c r="B6" s="256"/>
      <c r="C6" s="144" t="e">
        <f>ＪＢ個人競技記録報告書!C6</f>
        <v>#N/A</v>
      </c>
      <c r="F6" s="28" t="s">
        <v>33</v>
      </c>
      <c r="G6" s="149" t="str">
        <f>ＪＢ個人競技記録報告書!G6</f>
        <v>理事長　中野 晴夫　㊞</v>
      </c>
      <c r="H6" s="148"/>
      <c r="I6" s="26"/>
    </row>
    <row r="7" spans="1:19" ht="8.4499999999999993" customHeight="1">
      <c r="I7" s="26"/>
    </row>
    <row r="8" spans="1:19" ht="13.5" customHeight="1" thickBot="1">
      <c r="A8" s="215" t="s">
        <v>34</v>
      </c>
      <c r="B8" s="215"/>
      <c r="C8" s="147">
        <f>ＪＢ個人競技記録報告書!C8</f>
        <v>0</v>
      </c>
      <c r="D8" s="29"/>
      <c r="E8" s="27"/>
      <c r="F8" s="27" t="s">
        <v>35</v>
      </c>
      <c r="G8" s="146" t="str">
        <f>ＪＢ個人競技記録報告書!G8</f>
        <v>登録番号</v>
      </c>
      <c r="I8" s="26"/>
    </row>
    <row r="9" spans="1:19" ht="12.95" customHeight="1">
      <c r="H9" s="257" t="s">
        <v>1020</v>
      </c>
      <c r="I9" s="26"/>
    </row>
    <row r="10" spans="1:19">
      <c r="A10" s="215" t="s">
        <v>36</v>
      </c>
      <c r="B10" s="215"/>
      <c r="C10" s="146">
        <f>ＪＢ個人競技記録報告書!C10</f>
        <v>0</v>
      </c>
      <c r="D10" s="211" t="s">
        <v>37</v>
      </c>
      <c r="E10" s="211"/>
      <c r="F10" s="256" t="str">
        <f>ＪＢ個人競技記録報告書!F10</f>
        <v>年　月　日</v>
      </c>
      <c r="G10" s="256"/>
      <c r="H10" s="258"/>
      <c r="I10" s="26"/>
    </row>
    <row r="11" spans="1:19" ht="14.25" thickBot="1">
      <c r="F11" s="251" t="str">
        <f>ＪＢ個人競技記録報告書!F11</f>
        <v>年　月　日</v>
      </c>
      <c r="G11" s="251"/>
      <c r="H11" s="259"/>
      <c r="I11" s="26"/>
    </row>
    <row r="12" spans="1:19" ht="14.25" thickBot="1">
      <c r="E12" s="30"/>
      <c r="F12" s="266">
        <f ca="1">ＪＢ個人競技記録報告書!F12</f>
        <v>45411</v>
      </c>
      <c r="G12" s="266"/>
      <c r="H12" s="144" t="s">
        <v>97</v>
      </c>
      <c r="I12" s="26"/>
    </row>
    <row r="13" spans="1:19" s="24" customFormat="1" ht="17.25" customHeight="1" thickBot="1">
      <c r="A13" s="31" t="s">
        <v>38</v>
      </c>
      <c r="B13" s="32" t="s">
        <v>39</v>
      </c>
      <c r="C13" s="33" t="s">
        <v>40</v>
      </c>
      <c r="D13" s="249" t="s">
        <v>41</v>
      </c>
      <c r="E13" s="250"/>
      <c r="F13" s="33" t="s">
        <v>42</v>
      </c>
      <c r="G13" s="33" t="s">
        <v>43</v>
      </c>
      <c r="H13" s="33" t="s">
        <v>44</v>
      </c>
    </row>
    <row r="14" spans="1:19" ht="18.95" customHeight="1" thickTop="1">
      <c r="A14" s="75" t="str">
        <f>IF(C14="","",VLOOKUP(C14,会員!B3:$D$1800,2,FALSE))</f>
        <v/>
      </c>
      <c r="B14" s="142" t="str">
        <f>IF(C14="","",VLOOKUP(C14,会員!B3:$D$1800,3,FALSE))</f>
        <v/>
      </c>
      <c r="C14" s="34"/>
      <c r="D14" s="252"/>
      <c r="E14" s="253"/>
      <c r="F14" s="35"/>
      <c r="G14" s="35"/>
      <c r="H14" s="36"/>
    </row>
    <row r="15" spans="1:19" ht="18.95" customHeight="1">
      <c r="A15" s="78" t="str">
        <f>IF(C15="","",VLOOKUP(C15,会員!B4:$D$1800,2,FALSE))</f>
        <v/>
      </c>
      <c r="B15" s="134" t="str">
        <f>IF(C15="","",VLOOKUP(C15,会員!B4:$D$1800,3,FALSE))</f>
        <v/>
      </c>
      <c r="C15" s="37"/>
      <c r="D15" s="254"/>
      <c r="E15" s="255"/>
      <c r="F15" s="35"/>
      <c r="G15" s="35"/>
      <c r="H15" s="35"/>
    </row>
    <row r="16" spans="1:19" ht="18.95" customHeight="1">
      <c r="A16" s="78" t="str">
        <f>IF(C16="","",VLOOKUP(C16,会員!B5:$D$1800,2,FALSE))</f>
        <v/>
      </c>
      <c r="B16" s="134" t="str">
        <f>IF(C16="","",VLOOKUP(C16,会員!B5:$D$1800,3,FALSE))</f>
        <v/>
      </c>
      <c r="C16" s="37"/>
      <c r="D16" s="254"/>
      <c r="E16" s="255"/>
      <c r="F16" s="35"/>
      <c r="G16" s="35"/>
      <c r="H16" s="38"/>
    </row>
    <row r="17" spans="1:16" ht="18.95" customHeight="1" thickBot="1">
      <c r="A17" s="78" t="str">
        <f>IF(C17="","",VLOOKUP(C17,会員!B6:$D$1800,2,FALSE))</f>
        <v/>
      </c>
      <c r="B17" s="134" t="str">
        <f>IF(C17="","",VLOOKUP(C17,会員!B6:$D$1800,3,FALSE))</f>
        <v/>
      </c>
      <c r="C17" s="37"/>
      <c r="D17" s="254"/>
      <c r="E17" s="255"/>
      <c r="F17" s="35"/>
      <c r="G17" s="35"/>
      <c r="H17" s="35"/>
      <c r="J17" s="24"/>
      <c r="K17" s="81" t="s">
        <v>99</v>
      </c>
      <c r="L17" s="81" t="s">
        <v>100</v>
      </c>
      <c r="M17" s="81"/>
      <c r="N17" s="81"/>
    </row>
    <row r="18" spans="1:16" ht="18.95" customHeight="1" thickBot="1">
      <c r="A18" s="82" t="str">
        <f>IF(C18="","",VLOOKUP(C18,会員!B7:$D$1800,2,FALSE))</f>
        <v/>
      </c>
      <c r="B18" s="133" t="str">
        <f>IF(C18="","",VLOOKUP(C18,会員!B7:$D$1800,3,FALSE))</f>
        <v/>
      </c>
      <c r="C18" s="39"/>
      <c r="D18" s="260"/>
      <c r="E18" s="261"/>
      <c r="F18" s="40"/>
      <c r="G18" s="40"/>
      <c r="H18" s="40"/>
      <c r="J18" s="231" t="s">
        <v>101</v>
      </c>
      <c r="K18" s="85"/>
      <c r="L18" s="85"/>
      <c r="M18" s="85"/>
      <c r="N18" s="85"/>
      <c r="P18" s="225">
        <f>($K$18*33)+($L$18*33)+($M$18*33)+($K$19*11)+($L$19*11)+(N18*33)</f>
        <v>0</v>
      </c>
    </row>
    <row r="19" spans="1:16" ht="18.95" customHeight="1" thickBot="1">
      <c r="A19" s="86" t="str">
        <f>IF(C19="","",VLOOKUP(C19,会員!B8:$D$1800,2,FALSE))</f>
        <v/>
      </c>
      <c r="B19" s="137" t="str">
        <f>IF(C19="","",VLOOKUP(C19,会員!B8:$D$1800,3,FALSE))</f>
        <v/>
      </c>
      <c r="C19" s="41"/>
      <c r="D19" s="262"/>
      <c r="E19" s="263"/>
      <c r="F19" s="35"/>
      <c r="G19" s="35"/>
      <c r="H19" s="36"/>
      <c r="J19" s="232"/>
      <c r="K19" s="85">
        <f>SUMIF($A$14:$A$43,"40-A",$F$14:$F$43)</f>
        <v>0</v>
      </c>
      <c r="L19" s="85">
        <f>SUMIF($A$14:$A$43,"54-U",$F$14:$F$43)</f>
        <v>0</v>
      </c>
      <c r="M19" s="85">
        <f>SUMIF($A$14:$A$43,"40-C",$F$14:$F$43)</f>
        <v>0</v>
      </c>
      <c r="N19" s="85">
        <f>SUMIF($A$14:$A$43,"55-U",$F$14:$F$43)</f>
        <v>0</v>
      </c>
      <c r="P19" s="226"/>
    </row>
    <row r="20" spans="1:16" ht="18.95" customHeight="1">
      <c r="A20" s="78" t="str">
        <f>IF(C20="","",VLOOKUP(C20,会員!B9:$D$1800,2,FALSE))</f>
        <v/>
      </c>
      <c r="B20" s="134" t="str">
        <f>IF(C20="","",VLOOKUP(C20,会員!B9:$D$1800,3,FALSE))</f>
        <v/>
      </c>
      <c r="C20" s="37"/>
      <c r="D20" s="254"/>
      <c r="E20" s="255"/>
      <c r="F20" s="35"/>
      <c r="G20" s="35"/>
      <c r="H20" s="35"/>
    </row>
    <row r="21" spans="1:16" ht="18.95" customHeight="1" thickBot="1">
      <c r="A21" s="78" t="str">
        <f>IF(C21="","",VLOOKUP(C21,会員!B10:$D$1800,2,FALSE))</f>
        <v/>
      </c>
      <c r="B21" s="134" t="str">
        <f>IF(C21="","",VLOOKUP(C21,会員!B10:$D$1800,3,FALSE))</f>
        <v/>
      </c>
      <c r="C21" s="37"/>
      <c r="D21" s="254"/>
      <c r="E21" s="255"/>
      <c r="F21" s="35"/>
      <c r="G21" s="35"/>
      <c r="H21" s="38"/>
      <c r="J21" s="24" t="s">
        <v>102</v>
      </c>
      <c r="K21" s="81" t="s">
        <v>45</v>
      </c>
      <c r="L21" s="81" t="s">
        <v>46</v>
      </c>
      <c r="M21" s="81" t="s">
        <v>47</v>
      </c>
      <c r="N21" s="81" t="s">
        <v>48</v>
      </c>
    </row>
    <row r="22" spans="1:16" ht="18.95" customHeight="1">
      <c r="A22" s="78" t="str">
        <f>IF(C22="","",VLOOKUP(C22,会員!B11:$D$1800,2,FALSE))</f>
        <v/>
      </c>
      <c r="B22" s="134" t="str">
        <f>IF(C22="","",VLOOKUP(C22,会員!B11:$D$1800,3,FALSE))</f>
        <v/>
      </c>
      <c r="C22" s="37"/>
      <c r="D22" s="254"/>
      <c r="E22" s="255"/>
      <c r="F22" s="35"/>
      <c r="G22" s="35"/>
      <c r="H22" s="35"/>
      <c r="J22" s="85" t="s">
        <v>49</v>
      </c>
      <c r="K22" s="85">
        <f>SUMIF($A$14:$A$43,"40-A",$F$14:$F$43)</f>
        <v>0</v>
      </c>
      <c r="L22" s="85">
        <f>SUMIF($A$14:$A$43,"40-B",$F$14:$F$43)</f>
        <v>0</v>
      </c>
      <c r="M22" s="85">
        <f>SUMIF($A$14:$A$43,"40-C",$F$14:$F$43)</f>
        <v>0</v>
      </c>
      <c r="N22" s="85">
        <f>SUMIF($A$14:$A$43,"55-U",$F$14:$F$43)</f>
        <v>0</v>
      </c>
      <c r="P22" s="225">
        <f>($K$22*33)+($L$22*33)+($M$22*33)+($K$23*11)+($L$23*11)+(N22*33)</f>
        <v>0</v>
      </c>
    </row>
    <row r="23" spans="1:16" ht="18.95" customHeight="1" thickBot="1">
      <c r="A23" s="89" t="str">
        <f>IF(C23="","",VLOOKUP(C23,会員!B12:$D$1800,2,FALSE))</f>
        <v/>
      </c>
      <c r="B23" s="140" t="str">
        <f>IF(C23="","",VLOOKUP(C23,会員!B12:$D$1800,3,FALSE))</f>
        <v/>
      </c>
      <c r="C23" s="39"/>
      <c r="D23" s="264"/>
      <c r="E23" s="265"/>
      <c r="F23" s="40"/>
      <c r="G23" s="40"/>
      <c r="H23" s="40"/>
      <c r="J23" s="91" t="s">
        <v>50</v>
      </c>
      <c r="K23" s="91">
        <f>SUMIF($A$14:$A$43,"40-J",$F$14:$F$43)</f>
        <v>0</v>
      </c>
      <c r="L23" s="91">
        <f>SUMIF($A$14:$A$43,"40-H",$F$14:$F$43)</f>
        <v>0</v>
      </c>
      <c r="M23" s="91"/>
      <c r="N23" s="91"/>
      <c r="P23" s="226"/>
    </row>
    <row r="24" spans="1:16" ht="18.95" customHeight="1" thickBot="1">
      <c r="A24" s="86" t="str">
        <f>IF(C24="","",VLOOKUP(C24,会員!B13:$D$1800,2,FALSE))</f>
        <v/>
      </c>
      <c r="B24" s="137" t="str">
        <f>IF(C24="","",VLOOKUP(C24,会員!B13:$D$1800,3,FALSE))</f>
        <v/>
      </c>
      <c r="C24" s="41"/>
      <c r="D24" s="262"/>
      <c r="E24" s="263"/>
      <c r="F24" s="35"/>
      <c r="G24" s="35"/>
      <c r="H24" s="36"/>
      <c r="J24" s="24" t="s">
        <v>103</v>
      </c>
      <c r="K24" s="81" t="s">
        <v>45</v>
      </c>
      <c r="L24" s="81" t="s">
        <v>46</v>
      </c>
      <c r="M24" s="81" t="s">
        <v>47</v>
      </c>
      <c r="N24" s="81" t="s">
        <v>48</v>
      </c>
    </row>
    <row r="25" spans="1:16" ht="18.95" customHeight="1">
      <c r="A25" s="78" t="str">
        <f>IF(C25="","",VLOOKUP(C25,会員!B14:$D$1800,2,FALSE))</f>
        <v/>
      </c>
      <c r="B25" s="134" t="str">
        <f>IF(C25="","",VLOOKUP(C25,会員!B14:$D$1800,3,FALSE))</f>
        <v/>
      </c>
      <c r="C25" s="37"/>
      <c r="D25" s="254"/>
      <c r="E25" s="255"/>
      <c r="F25" s="35"/>
      <c r="G25" s="35"/>
      <c r="H25" s="35"/>
      <c r="J25" s="85" t="s">
        <v>49</v>
      </c>
      <c r="K25" s="85">
        <f>SUMIF($A$14:$A$43,"41-A",$F$14:$F$43)</f>
        <v>0</v>
      </c>
      <c r="L25" s="85">
        <f>SUMIF($A$14:$A$43,"41-B",$F$14:$F$43)</f>
        <v>0</v>
      </c>
      <c r="M25" s="85">
        <f>SUMIF($A$14:$A$43,"41-C",$F$14:$F$43)</f>
        <v>0</v>
      </c>
      <c r="N25" s="85">
        <f>SUMIF($A$14:$A$43,"55-U",$F$14:$F$43)</f>
        <v>0</v>
      </c>
      <c r="P25" s="225">
        <f>($K$25*33)+($L$25*33)+($M$25*33)+($K$26*11)+($L$26*11)+(N25*33)</f>
        <v>0</v>
      </c>
    </row>
    <row r="26" spans="1:16" ht="18.95" customHeight="1" thickBot="1">
      <c r="A26" s="78" t="str">
        <f>IF(C26="","",VLOOKUP(C26,会員!B15:$D$1800,2,FALSE))</f>
        <v/>
      </c>
      <c r="B26" s="134" t="str">
        <f>IF(C26="","",VLOOKUP(C26,会員!B15:$D$1800,3,FALSE))</f>
        <v/>
      </c>
      <c r="C26" s="37"/>
      <c r="D26" s="254"/>
      <c r="E26" s="255"/>
      <c r="F26" s="35"/>
      <c r="G26" s="35"/>
      <c r="H26" s="38"/>
      <c r="J26" s="91" t="s">
        <v>50</v>
      </c>
      <c r="K26" s="91">
        <f>SUMIF($A$14:$A$43,"41-J",$F$14:$F$43)</f>
        <v>0</v>
      </c>
      <c r="L26" s="91">
        <f>SUMIF($A$14:$A$43,"41-H",$F$14:$F$43)</f>
        <v>0</v>
      </c>
      <c r="M26" s="91"/>
      <c r="N26" s="91"/>
      <c r="P26" s="226"/>
    </row>
    <row r="27" spans="1:16" ht="18.95" customHeight="1" thickBot="1">
      <c r="A27" s="78" t="str">
        <f>IF(C27="","",VLOOKUP(C27,会員!B16:$D$1800,2,FALSE))</f>
        <v/>
      </c>
      <c r="B27" s="134" t="str">
        <f>IF(C27="","",VLOOKUP(C27,会員!B16:$D$1800,3,FALSE))</f>
        <v/>
      </c>
      <c r="C27" s="37"/>
      <c r="D27" s="254"/>
      <c r="E27" s="255"/>
      <c r="F27" s="35"/>
      <c r="G27" s="35"/>
      <c r="H27" s="35"/>
      <c r="J27" s="24" t="s">
        <v>104</v>
      </c>
      <c r="K27" s="81" t="s">
        <v>45</v>
      </c>
      <c r="L27" s="81" t="s">
        <v>46</v>
      </c>
      <c r="M27" s="81" t="s">
        <v>47</v>
      </c>
      <c r="N27" s="81" t="s">
        <v>48</v>
      </c>
    </row>
    <row r="28" spans="1:16" ht="18.95" customHeight="1" thickBot="1">
      <c r="A28" s="82" t="str">
        <f>IF(C28="","",VLOOKUP(C28,会員!B17:$D$1800,2,FALSE))</f>
        <v/>
      </c>
      <c r="B28" s="133" t="str">
        <f>IF(C28="","",VLOOKUP(C28,会員!B17:$D$1800,3,FALSE))</f>
        <v/>
      </c>
      <c r="C28" s="39"/>
      <c r="D28" s="264"/>
      <c r="E28" s="265"/>
      <c r="F28" s="40"/>
      <c r="G28" s="40"/>
      <c r="H28" s="40"/>
      <c r="J28" s="85" t="s">
        <v>49</v>
      </c>
      <c r="K28" s="85">
        <f>SUMIF($A$14:$A$43,"42-A",$F$14:$F$43)</f>
        <v>0</v>
      </c>
      <c r="L28" s="85">
        <f>SUMIF($A$14:$A$43,"42-B",$F$14:$F$43)</f>
        <v>0</v>
      </c>
      <c r="M28" s="85">
        <f>SUMIF($A$14:$A$43,"42-C",$F$14:$F$43)</f>
        <v>0</v>
      </c>
      <c r="N28" s="85">
        <f>SUMIF($A$14:$A$43,"55-U",$F$14:$F$43)</f>
        <v>0</v>
      </c>
      <c r="P28" s="225">
        <f>($K$28*33)+($L$28*33)+($M$28*33)+($K$29*11)+($L$29*11)+(N28*33)</f>
        <v>0</v>
      </c>
    </row>
    <row r="29" spans="1:16" ht="18.95" customHeight="1" thickBot="1">
      <c r="A29" s="86" t="str">
        <f>IF(C29="","",VLOOKUP(C29,会員!B18:$D$1800,2,FALSE))</f>
        <v/>
      </c>
      <c r="B29" s="137" t="str">
        <f>IF(C29="","",VLOOKUP(C29,会員!B18:$D$1800,3,FALSE))</f>
        <v/>
      </c>
      <c r="C29" s="41"/>
      <c r="D29" s="262"/>
      <c r="E29" s="263"/>
      <c r="F29" s="35"/>
      <c r="G29" s="35"/>
      <c r="H29" s="36"/>
      <c r="J29" s="91" t="s">
        <v>50</v>
      </c>
      <c r="K29" s="91">
        <f>SUMIF($A$14:$A$43,"42-J",$F$14:$F$43)</f>
        <v>0</v>
      </c>
      <c r="L29" s="91">
        <f>SUMIF($A$14:$A$43,"42-H",$F$14:$F$43)</f>
        <v>0</v>
      </c>
      <c r="M29" s="91"/>
      <c r="N29" s="91"/>
      <c r="P29" s="226"/>
    </row>
    <row r="30" spans="1:16" ht="18.95" customHeight="1" thickBot="1">
      <c r="A30" s="78" t="str">
        <f>IF(C30="","",VLOOKUP(C30,会員!B19:$D$1800,2,FALSE))</f>
        <v/>
      </c>
      <c r="B30" s="134" t="str">
        <f>IF(C30="","",VLOOKUP(C30,会員!B19:$D$1800,3,FALSE))</f>
        <v/>
      </c>
      <c r="C30" s="37"/>
      <c r="D30" s="254"/>
      <c r="E30" s="255"/>
      <c r="F30" s="35"/>
      <c r="G30" s="35"/>
      <c r="H30" s="35"/>
      <c r="J30" s="24" t="s">
        <v>105</v>
      </c>
      <c r="K30" s="81" t="s">
        <v>45</v>
      </c>
      <c r="L30" s="81" t="s">
        <v>46</v>
      </c>
      <c r="M30" s="81" t="s">
        <v>47</v>
      </c>
      <c r="N30" s="81" t="s">
        <v>48</v>
      </c>
    </row>
    <row r="31" spans="1:16" ht="18.95" customHeight="1">
      <c r="A31" s="78" t="str">
        <f>IF(C31="","",VLOOKUP(C31,会員!B20:$D$1800,2,FALSE))</f>
        <v/>
      </c>
      <c r="B31" s="134" t="str">
        <f>IF(C31="","",VLOOKUP(C31,会員!B20:$D$1800,3,FALSE))</f>
        <v/>
      </c>
      <c r="C31" s="37"/>
      <c r="D31" s="254"/>
      <c r="E31" s="255"/>
      <c r="F31" s="35"/>
      <c r="G31" s="35"/>
      <c r="H31" s="38"/>
      <c r="J31" s="85" t="s">
        <v>49</v>
      </c>
      <c r="K31" s="85">
        <f>SUMIF($A$14:$A$43,"43-A",$F$14:$F$43)</f>
        <v>0</v>
      </c>
      <c r="L31" s="85">
        <f>SUMIF($A$14:$A$43,"43-B",$F$14:$F$43)</f>
        <v>0</v>
      </c>
      <c r="M31" s="85">
        <f>SUMIF($A$14:$A$43,"43-C",$F$14:$F$43)</f>
        <v>0</v>
      </c>
      <c r="N31" s="85">
        <f>SUMIF($A$14:$A$43,"55-U",$F$14:$F$43)</f>
        <v>0</v>
      </c>
      <c r="P31" s="225">
        <f>($K$31*33)+($L$31*33)+($M$31*33)+($K$32*11)+($L$32*11)+(N31*33)</f>
        <v>0</v>
      </c>
    </row>
    <row r="32" spans="1:16" ht="18.95" customHeight="1" thickBot="1">
      <c r="A32" s="78" t="str">
        <f>IF(C32="","",VLOOKUP(C32,会員!B21:$D$1800,2,FALSE))</f>
        <v/>
      </c>
      <c r="B32" s="134" t="str">
        <f>IF(C32="","",VLOOKUP(C32,会員!B21:$D$1800,3,FALSE))</f>
        <v/>
      </c>
      <c r="C32" s="37"/>
      <c r="D32" s="254"/>
      <c r="E32" s="255"/>
      <c r="F32" s="35"/>
      <c r="G32" s="35"/>
      <c r="H32" s="35"/>
      <c r="J32" s="91" t="s">
        <v>50</v>
      </c>
      <c r="K32" s="91">
        <f>SUMIF($A$14:$A$43,"43-J",$F$14:$F$43)</f>
        <v>0</v>
      </c>
      <c r="L32" s="91">
        <f>SUMIF($A$14:$A$43,"43-H",$F$14:$F$43)</f>
        <v>0</v>
      </c>
      <c r="M32" s="91"/>
      <c r="N32" s="91"/>
      <c r="P32" s="226"/>
    </row>
    <row r="33" spans="1:16" ht="18.95" customHeight="1" thickBot="1">
      <c r="A33" s="82" t="str">
        <f>IF(C33="","",VLOOKUP(C33,会員!B22:$D$1800,2,FALSE))</f>
        <v/>
      </c>
      <c r="B33" s="133" t="str">
        <f>IF(C33="","",VLOOKUP(C33,会員!B22:$D$1800,3,FALSE))</f>
        <v/>
      </c>
      <c r="C33" s="39"/>
      <c r="D33" s="264"/>
      <c r="E33" s="265"/>
      <c r="F33" s="40"/>
      <c r="G33" s="40"/>
      <c r="H33" s="40"/>
      <c r="J33" s="24" t="s">
        <v>1010</v>
      </c>
      <c r="K33" s="81" t="s">
        <v>45</v>
      </c>
      <c r="L33" s="81" t="s">
        <v>46</v>
      </c>
      <c r="M33" s="81" t="s">
        <v>47</v>
      </c>
      <c r="N33" s="81" t="s">
        <v>48</v>
      </c>
    </row>
    <row r="34" spans="1:16" ht="18.95" customHeight="1">
      <c r="A34" s="86" t="str">
        <f>IF(C34="","",VLOOKUP(C34,会員!B23:$D$1800,2,FALSE))</f>
        <v/>
      </c>
      <c r="B34" s="137" t="str">
        <f>IF(C34="","",VLOOKUP(C34,会員!B23:$D$1800,3,FALSE))</f>
        <v/>
      </c>
      <c r="C34" s="41"/>
      <c r="D34" s="262"/>
      <c r="E34" s="263"/>
      <c r="F34" s="35"/>
      <c r="G34" s="35"/>
      <c r="H34" s="36"/>
      <c r="J34" s="85" t="s">
        <v>49</v>
      </c>
      <c r="K34" s="85">
        <f>SUMIF($A$14:$A$43,"44-A",$F$14:$F$43)</f>
        <v>0</v>
      </c>
      <c r="L34" s="85">
        <f>SUMIF($A$14:$A$43,"44-B",$F$14:$F$43)</f>
        <v>0</v>
      </c>
      <c r="M34" s="85">
        <f>SUMIF($A$14:$A$43,"44-C",$F$14:$F$43)</f>
        <v>0</v>
      </c>
      <c r="N34" s="85">
        <f>SUMIF($A$14:$A$43,"55-U",$F$14:$F$43)</f>
        <v>0</v>
      </c>
      <c r="P34" s="225">
        <f>($K$34*33)+($L$34*33)+($M$34*33)+($K$35*11)+($L$35*11)+(N34*33)</f>
        <v>0</v>
      </c>
    </row>
    <row r="35" spans="1:16" ht="18.95" customHeight="1" thickBot="1">
      <c r="A35" s="78" t="str">
        <f>IF(C35="","",VLOOKUP(C35,会員!B24:$D$1800,2,FALSE))</f>
        <v/>
      </c>
      <c r="B35" s="134" t="str">
        <f>IF(C35="","",VLOOKUP(C35,会員!B24:$D$1800,3,FALSE))</f>
        <v/>
      </c>
      <c r="C35" s="37"/>
      <c r="D35" s="254"/>
      <c r="E35" s="255"/>
      <c r="F35" s="35"/>
      <c r="G35" s="35"/>
      <c r="H35" s="35"/>
      <c r="J35" s="91" t="s">
        <v>50</v>
      </c>
      <c r="K35" s="91">
        <f>SUMIF($A$14:$A$43,"44-J",$F$14:$F$43)</f>
        <v>0</v>
      </c>
      <c r="L35" s="91">
        <f>SUMIF($A$14:$A$43,"44-H",$F$14:$F$43)</f>
        <v>0</v>
      </c>
      <c r="M35" s="91"/>
      <c r="N35" s="91"/>
      <c r="P35" s="226"/>
    </row>
    <row r="36" spans="1:16" ht="18.95" customHeight="1" thickBot="1">
      <c r="A36" s="78" t="str">
        <f>IF(C36="","",VLOOKUP(C36,会員!B25:$D$1800,2,FALSE))</f>
        <v/>
      </c>
      <c r="B36" s="134" t="str">
        <f>IF(C36="","",VLOOKUP(C36,会員!B25:$D$1800,3,FALSE))</f>
        <v/>
      </c>
      <c r="C36" s="37"/>
      <c r="D36" s="254"/>
      <c r="E36" s="255"/>
      <c r="F36" s="35"/>
      <c r="G36" s="35"/>
      <c r="H36" s="38"/>
      <c r="J36" s="24" t="s">
        <v>107</v>
      </c>
      <c r="K36" s="81" t="s">
        <v>45</v>
      </c>
      <c r="L36" s="81" t="s">
        <v>46</v>
      </c>
      <c r="M36" s="81" t="s">
        <v>47</v>
      </c>
      <c r="N36" s="81" t="s">
        <v>48</v>
      </c>
    </row>
    <row r="37" spans="1:16" ht="18.95" customHeight="1">
      <c r="A37" s="78" t="str">
        <f>IF(C37="","",VLOOKUP(C37,会員!B26:$D$1800,2,FALSE))</f>
        <v/>
      </c>
      <c r="B37" s="134" t="str">
        <f>IF(C37="","",VLOOKUP(C37,会員!B26:$D$1800,3,FALSE))</f>
        <v/>
      </c>
      <c r="C37" s="37"/>
      <c r="D37" s="254"/>
      <c r="E37" s="255"/>
      <c r="F37" s="35"/>
      <c r="G37" s="35"/>
      <c r="H37" s="35"/>
      <c r="J37" s="85" t="s">
        <v>49</v>
      </c>
      <c r="K37" s="85">
        <f>SUMIF($A$14:$A$43,"45-A",$F$14:$F$43)</f>
        <v>0</v>
      </c>
      <c r="L37" s="85">
        <f>SUMIF($A$14:$A$43,"45-B",$F$14:$F$43)</f>
        <v>0</v>
      </c>
      <c r="M37" s="85">
        <f>SUMIF($A$14:$A$43,"45-C",$F$14:$F$43)</f>
        <v>0</v>
      </c>
      <c r="N37" s="85">
        <f>SUMIF($A$14:$A$43,"55-U",$F$14:$F$43)</f>
        <v>0</v>
      </c>
      <c r="P37" s="225">
        <f>($K$37*33)+($L$37*33)+($M$37*33)+($K$38*11)+($L$38*11)+(N37*33)</f>
        <v>0</v>
      </c>
    </row>
    <row r="38" spans="1:16" ht="18.95" customHeight="1" thickBot="1">
      <c r="A38" s="82" t="str">
        <f>IF(C38="","",VLOOKUP(C38,会員!B27:$D$1800,2,FALSE))</f>
        <v/>
      </c>
      <c r="B38" s="133" t="str">
        <f>IF(C38="","",VLOOKUP(C38,会員!B27:$D$1800,3,FALSE))</f>
        <v/>
      </c>
      <c r="C38" s="39"/>
      <c r="D38" s="264"/>
      <c r="E38" s="265"/>
      <c r="F38" s="40"/>
      <c r="G38" s="40"/>
      <c r="H38" s="40"/>
      <c r="J38" s="91" t="s">
        <v>50</v>
      </c>
      <c r="K38" s="91">
        <f>SUMIF($A$14:$A$43,"45-J",$F$14:$F$43)</f>
        <v>0</v>
      </c>
      <c r="L38" s="91">
        <f>SUMIF($A$14:$A$43,"45-H",$F$14:$F$43)</f>
        <v>0</v>
      </c>
      <c r="M38" s="91"/>
      <c r="N38" s="91"/>
      <c r="P38" s="226"/>
    </row>
    <row r="39" spans="1:16" ht="18.95" customHeight="1" thickBot="1">
      <c r="A39" s="86" t="str">
        <f>IF(C39="","",VLOOKUP(C39,会員!B28:$D$1800,2,FALSE))</f>
        <v/>
      </c>
      <c r="B39" s="137" t="str">
        <f>IF(C39="","",VLOOKUP(C39,会員!B28:$D$1800,3,FALSE))</f>
        <v/>
      </c>
      <c r="C39" s="41"/>
      <c r="D39" s="254"/>
      <c r="E39" s="255"/>
      <c r="F39" s="35"/>
      <c r="G39" s="35"/>
      <c r="H39" s="36"/>
      <c r="J39" s="24" t="s">
        <v>108</v>
      </c>
      <c r="K39" s="81" t="s">
        <v>45</v>
      </c>
      <c r="L39" s="81" t="s">
        <v>46</v>
      </c>
      <c r="M39" s="81" t="s">
        <v>47</v>
      </c>
      <c r="N39" s="81" t="s">
        <v>48</v>
      </c>
    </row>
    <row r="40" spans="1:16" ht="18.95" customHeight="1">
      <c r="A40" s="78" t="str">
        <f>IF(C40="","",VLOOKUP(C40,会員!B29:$D$1800,2,FALSE))</f>
        <v/>
      </c>
      <c r="B40" s="134" t="str">
        <f>IF(C40="","",VLOOKUP(C40,会員!B29:$D$1800,3,FALSE))</f>
        <v/>
      </c>
      <c r="C40" s="37"/>
      <c r="D40" s="254"/>
      <c r="E40" s="255"/>
      <c r="F40" s="35"/>
      <c r="G40" s="35"/>
      <c r="H40" s="35"/>
      <c r="J40" s="85" t="s">
        <v>49</v>
      </c>
      <c r="K40" s="85">
        <f>SUMIF($A$14:$A$43,"46-A",$F$14:$F$43)</f>
        <v>0</v>
      </c>
      <c r="L40" s="85">
        <f>SUMIF($A$14:$A$43,"46-B",$F$14:$F$43)</f>
        <v>0</v>
      </c>
      <c r="M40" s="85">
        <f>SUMIF($A$14:$A$43,"46-C",$F$14:$F$43)</f>
        <v>0</v>
      </c>
      <c r="N40" s="85">
        <f>SUMIF($A$14:$A$43,"55-U",$F$14:$F$43)</f>
        <v>0</v>
      </c>
      <c r="P40" s="225">
        <f>($K$40*33)+($L$40*33)+($M$40*33)+($K$41*11)+($L$41*11)+(N40*33)</f>
        <v>0</v>
      </c>
    </row>
    <row r="41" spans="1:16" ht="18.95" customHeight="1" thickBot="1">
      <c r="A41" s="78" t="str">
        <f>IF(C41="","",VLOOKUP(C41,会員!B30:$D$1800,2,FALSE))</f>
        <v/>
      </c>
      <c r="B41" s="134" t="str">
        <f>IF(C41="","",VLOOKUP(C41,会員!B30:$D$1800,3,FALSE))</f>
        <v/>
      </c>
      <c r="C41" s="37"/>
      <c r="D41" s="254"/>
      <c r="E41" s="255"/>
      <c r="F41" s="35"/>
      <c r="G41" s="35"/>
      <c r="H41" s="38"/>
      <c r="J41" s="91" t="s">
        <v>50</v>
      </c>
      <c r="K41" s="91">
        <f>SUMIF($A$14:$A$43,"46-J",$F$14:$F$43)</f>
        <v>0</v>
      </c>
      <c r="L41" s="91">
        <f>SUMIF($A$14:$A$43,"46-H",$F$14:$F$43)</f>
        <v>0</v>
      </c>
      <c r="M41" s="91"/>
      <c r="N41" s="91"/>
      <c r="P41" s="226"/>
    </row>
    <row r="42" spans="1:16" ht="18.95" customHeight="1" thickBot="1">
      <c r="A42" s="78" t="str">
        <f>IF(C42="","",VLOOKUP(C42,会員!B31:$D$1800,2,FALSE))</f>
        <v/>
      </c>
      <c r="B42" s="134" t="str">
        <f>IF(C42="","",VLOOKUP(C42,会員!B31:$D$1800,3,FALSE))</f>
        <v/>
      </c>
      <c r="C42" s="37"/>
      <c r="D42" s="254"/>
      <c r="E42" s="255"/>
      <c r="F42" s="35"/>
      <c r="G42" s="35"/>
      <c r="H42" s="35"/>
      <c r="J42" s="24" t="s">
        <v>109</v>
      </c>
      <c r="K42" s="81" t="s">
        <v>45</v>
      </c>
      <c r="L42" s="81" t="s">
        <v>46</v>
      </c>
      <c r="M42" s="81" t="s">
        <v>47</v>
      </c>
      <c r="N42" s="81" t="s">
        <v>48</v>
      </c>
    </row>
    <row r="43" spans="1:16" ht="18.95" customHeight="1" thickBot="1">
      <c r="A43" s="82" t="str">
        <f>IF(C43="","",VLOOKUP(C43,会員!B32:$D$1800,2,FALSE))</f>
        <v/>
      </c>
      <c r="B43" s="133" t="str">
        <f>IF(C43="","",VLOOKUP(C43,会員!B32:$D$1800,3,FALSE))</f>
        <v/>
      </c>
      <c r="C43" s="39"/>
      <c r="D43" s="254"/>
      <c r="E43" s="261"/>
      <c r="F43" s="40"/>
      <c r="G43" s="40"/>
      <c r="H43" s="40"/>
      <c r="J43" s="85" t="s">
        <v>49</v>
      </c>
      <c r="K43" s="85">
        <f>SUMIF($A$14:$A$43,"47-A",$F$14:$F$43)</f>
        <v>0</v>
      </c>
      <c r="L43" s="85">
        <f>SUMIF($A$14:$A$43,"47-B",$F$14:$F$43)</f>
        <v>0</v>
      </c>
      <c r="M43" s="85">
        <f>SUMIF($A$14:$A$43,"47-C",$F$14:$F$43)</f>
        <v>0</v>
      </c>
      <c r="N43" s="85">
        <f>SUMIF($A$14:$A$43,"55-U",$F$14:$F$43)</f>
        <v>0</v>
      </c>
      <c r="P43" s="225">
        <f>($K$43*33)+($L$43*33)+($M$43*33)+($K$44*11)+($L$44*11)+(N43*33)</f>
        <v>0</v>
      </c>
    </row>
    <row r="44" spans="1:16" ht="14.45" customHeight="1" thickBot="1">
      <c r="A44" s="217" t="s">
        <v>53</v>
      </c>
      <c r="B44" s="248"/>
      <c r="C44" s="221" t="s">
        <v>54</v>
      </c>
      <c r="D44" s="85" t="s">
        <v>49</v>
      </c>
      <c r="E44" s="126"/>
      <c r="F44" s="221" t="s">
        <v>111</v>
      </c>
      <c r="G44" s="238"/>
      <c r="H44" s="227" t="s">
        <v>56</v>
      </c>
      <c r="J44" s="91" t="s">
        <v>50</v>
      </c>
      <c r="K44" s="91">
        <f>SUMIF($A$14:$A$43,"47-J",$F$14:$F$43)</f>
        <v>0</v>
      </c>
      <c r="L44" s="91">
        <f>SUMIF($A$14:$A$43,"47-H",$F$14:$F$43)</f>
        <v>0</v>
      </c>
      <c r="M44" s="91"/>
      <c r="N44" s="91"/>
      <c r="P44" s="226"/>
    </row>
    <row r="45" spans="1:16" ht="14.45" customHeight="1" thickBot="1">
      <c r="A45" s="218"/>
      <c r="B45" s="237"/>
      <c r="C45" s="222"/>
      <c r="D45" s="91" t="s">
        <v>110</v>
      </c>
      <c r="E45" s="125"/>
      <c r="F45" s="222"/>
      <c r="G45" s="239"/>
      <c r="H45" s="228"/>
      <c r="K45" s="81" t="s">
        <v>51</v>
      </c>
      <c r="L45" s="81" t="s">
        <v>52</v>
      </c>
    </row>
    <row r="46" spans="1:16" ht="7.15" customHeight="1" thickBot="1"/>
    <row r="47" spans="1:16">
      <c r="E47" s="94" t="s">
        <v>58</v>
      </c>
      <c r="F47" s="95"/>
      <c r="G47" s="95"/>
      <c r="H47" s="42"/>
      <c r="J47" s="221" t="s">
        <v>111</v>
      </c>
      <c r="K47" s="225">
        <f>P22+P25+P28+P31+P34+P37+P40+P43+P18</f>
        <v>0</v>
      </c>
      <c r="M47" s="211" t="s">
        <v>57</v>
      </c>
      <c r="N47" s="211"/>
    </row>
    <row r="48" spans="1:16" ht="14.25" thickBot="1">
      <c r="E48" s="43"/>
      <c r="F48" s="53"/>
      <c r="G48" s="24">
        <f>ＪＢ個人競技記録報告書!G48</f>
        <v>0</v>
      </c>
      <c r="H48" s="44" t="s">
        <v>21</v>
      </c>
      <c r="J48" s="222"/>
      <c r="K48" s="226"/>
      <c r="M48" s="211"/>
      <c r="N48" s="211"/>
    </row>
    <row r="49" spans="5:14" ht="14.25" thickBot="1">
      <c r="E49" s="145" t="str">
        <f>ＪＢ個人競技記録報告書!E49</f>
        <v>立会審判員</v>
      </c>
      <c r="F49" s="144"/>
      <c r="H49" s="96"/>
    </row>
    <row r="50" spans="5:14">
      <c r="E50" s="43"/>
      <c r="G50" s="143" t="e">
        <f>ＪＢ個人競技記録報告書!#REF!</f>
        <v>#REF!</v>
      </c>
      <c r="H50" s="44" t="s">
        <v>21</v>
      </c>
      <c r="J50" s="229" t="s">
        <v>112</v>
      </c>
      <c r="K50" s="225">
        <f>SUM(K22:N22,K25:N25,K28:N28,K31:N31,K34:N34,K37:N37,K40:N40,K43:N43,K18:N18)</f>
        <v>0</v>
      </c>
      <c r="M50" s="211" t="s">
        <v>57</v>
      </c>
      <c r="N50" s="211"/>
    </row>
    <row r="51" spans="5:14" ht="6.75" customHeight="1" thickBot="1">
      <c r="E51" s="45"/>
      <c r="F51" s="46"/>
      <c r="G51" s="47"/>
      <c r="H51" s="48"/>
      <c r="J51" s="230"/>
      <c r="K51" s="226"/>
      <c r="M51" s="211"/>
      <c r="N51" s="211"/>
    </row>
    <row r="52" spans="5:14" ht="7.5" customHeight="1" thickBot="1">
      <c r="J52" s="97"/>
    </row>
    <row r="53" spans="5:14">
      <c r="J53" s="229" t="s">
        <v>113</v>
      </c>
      <c r="K53" s="225">
        <f>SUM(K23:N23,K26:N26,K29:N29,K32:N32,K35:N35,K38:N38,K41:N41,K44:N44,K19:N19)</f>
        <v>0</v>
      </c>
      <c r="M53" s="211" t="s">
        <v>57</v>
      </c>
      <c r="N53" s="211"/>
    </row>
    <row r="54" spans="5:14" ht="14.25" thickBot="1">
      <c r="J54" s="230"/>
      <c r="K54" s="226"/>
      <c r="M54" s="211"/>
      <c r="N54" s="211"/>
    </row>
  </sheetData>
  <mergeCells count="67">
    <mergeCell ref="P18:P19"/>
    <mergeCell ref="J18:J19"/>
    <mergeCell ref="J50:J51"/>
    <mergeCell ref="K50:K51"/>
    <mergeCell ref="M50:N51"/>
    <mergeCell ref="P22:P23"/>
    <mergeCell ref="P25:P26"/>
    <mergeCell ref="P28:P29"/>
    <mergeCell ref="P31:P32"/>
    <mergeCell ref="P34:P35"/>
    <mergeCell ref="J53:J54"/>
    <mergeCell ref="K53:K54"/>
    <mergeCell ref="M53:N54"/>
    <mergeCell ref="P37:P38"/>
    <mergeCell ref="P40:P41"/>
    <mergeCell ref="P43:P44"/>
    <mergeCell ref="M47:N48"/>
    <mergeCell ref="J47:J48"/>
    <mergeCell ref="K47:K48"/>
    <mergeCell ref="D43:E43"/>
    <mergeCell ref="D38:E38"/>
    <mergeCell ref="D39:E39"/>
    <mergeCell ref="D40:E40"/>
    <mergeCell ref="D41:E41"/>
    <mergeCell ref="D42:E42"/>
    <mergeCell ref="A44:A45"/>
    <mergeCell ref="B44:B45"/>
    <mergeCell ref="C44:C45"/>
    <mergeCell ref="F12:G12"/>
    <mergeCell ref="H44:H45"/>
    <mergeCell ref="D34:E34"/>
    <mergeCell ref="D35:E35"/>
    <mergeCell ref="D36:E36"/>
    <mergeCell ref="D37:E37"/>
    <mergeCell ref="D28:E28"/>
    <mergeCell ref="D29:E29"/>
    <mergeCell ref="F44:F45"/>
    <mergeCell ref="G44:G45"/>
    <mergeCell ref="D18:E18"/>
    <mergeCell ref="D19:E19"/>
    <mergeCell ref="D20:E20"/>
    <mergeCell ref="D21:E21"/>
    <mergeCell ref="D22:E22"/>
    <mergeCell ref="D23:E23"/>
    <mergeCell ref="D24:E24"/>
    <mergeCell ref="D25:E25"/>
    <mergeCell ref="D26:E26"/>
    <mergeCell ref="D27:E27"/>
    <mergeCell ref="D30:E30"/>
    <mergeCell ref="D31:E31"/>
    <mergeCell ref="D32:E32"/>
    <mergeCell ref="D33:E33"/>
    <mergeCell ref="H9:H11"/>
    <mergeCell ref="A10:B10"/>
    <mergeCell ref="D10:E10"/>
    <mergeCell ref="F10:G10"/>
    <mergeCell ref="F11:G11"/>
    <mergeCell ref="A2:H2"/>
    <mergeCell ref="A3:H3"/>
    <mergeCell ref="A4:H4"/>
    <mergeCell ref="A6:B6"/>
    <mergeCell ref="A8:B8"/>
    <mergeCell ref="D13:E13"/>
    <mergeCell ref="D14:E14"/>
    <mergeCell ref="D15:E15"/>
    <mergeCell ref="D16:E16"/>
    <mergeCell ref="D17:E17"/>
  </mergeCells>
  <phoneticPr fontId="2"/>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F3AC9-DD7A-4D28-BD06-920C4FB6104C}">
  <dimension ref="A1:T350"/>
  <sheetViews>
    <sheetView zoomScale="132" zoomScaleNormal="132" workbookViewId="0">
      <selection activeCell="G41" sqref="G41"/>
    </sheetView>
  </sheetViews>
  <sheetFormatPr defaultColWidth="8.75" defaultRowHeight="13.5"/>
  <cols>
    <col min="1" max="1" width="6.125" style="150" bestFit="1" customWidth="1"/>
    <col min="2" max="2" width="8.75" style="150"/>
    <col min="3" max="3" width="16.5" style="150" customWidth="1"/>
    <col min="4" max="4" width="8.875" style="150" customWidth="1"/>
    <col min="5" max="16384" width="8.75" style="150"/>
  </cols>
  <sheetData>
    <row r="1" spans="1:20" ht="14.25" thickBot="1">
      <c r="C1" s="150" t="s">
        <v>115</v>
      </c>
      <c r="D1" s="31" t="s">
        <v>41</v>
      </c>
      <c r="E1" s="54" t="s">
        <v>42</v>
      </c>
      <c r="F1" s="54" t="s">
        <v>43</v>
      </c>
      <c r="G1" s="54" t="s">
        <v>44</v>
      </c>
    </row>
    <row r="2" spans="1:20" ht="14.25" thickTop="1">
      <c r="A2" s="152" t="e">
        <f>IF(C2="","",VLOOKUP(C2,会員!B83:$D$1800,2,FALSE))</f>
        <v>#N/A</v>
      </c>
      <c r="B2" s="151" t="e">
        <f>IF(C2="","",VLOOKUP(C2,会員!B83:$D$1800,3,FALSE))</f>
        <v>#N/A</v>
      </c>
      <c r="C2" s="155" t="s">
        <v>1098</v>
      </c>
      <c r="D2" s="153">
        <v>15</v>
      </c>
      <c r="E2" s="150">
        <v>2743</v>
      </c>
      <c r="F2" s="153">
        <v>224</v>
      </c>
      <c r="G2" s="153">
        <v>600</v>
      </c>
      <c r="H2" s="150">
        <v>1</v>
      </c>
    </row>
    <row r="3" spans="1:20">
      <c r="A3" s="78" t="e">
        <f>IF(C3="","",VLOOKUP(C3,会員!B93:$D$1800,2,FALSE))</f>
        <v>#N/A</v>
      </c>
      <c r="B3" s="134" t="e">
        <f>IF(C3="","",VLOOKUP(C3,会員!B93:$D$1800,3,FALSE))</f>
        <v>#N/A</v>
      </c>
      <c r="C3" s="155" t="s">
        <v>1097</v>
      </c>
      <c r="D3" s="153">
        <v>15</v>
      </c>
      <c r="E3" s="150">
        <v>2712</v>
      </c>
      <c r="F3" s="153">
        <v>203</v>
      </c>
      <c r="G3" s="153">
        <v>571</v>
      </c>
      <c r="H3" s="150">
        <v>2</v>
      </c>
    </row>
    <row r="4" spans="1:20">
      <c r="A4" s="78" t="e">
        <f>IF(C4="","",VLOOKUP(C4,会員!B74:$D$1800,2,FALSE))</f>
        <v>#N/A</v>
      </c>
      <c r="B4" s="134" t="e">
        <f>IF(C4="","",VLOOKUP(C4,会員!B74:$D$1800,3,FALSE))</f>
        <v>#N/A</v>
      </c>
      <c r="C4" s="155" t="s">
        <v>1096</v>
      </c>
      <c r="D4" s="153">
        <v>15</v>
      </c>
      <c r="E4" s="150">
        <v>2903</v>
      </c>
      <c r="F4" s="153">
        <v>232</v>
      </c>
      <c r="G4" s="153">
        <v>607</v>
      </c>
      <c r="H4" s="150">
        <v>3</v>
      </c>
    </row>
    <row r="5" spans="1:20">
      <c r="A5" s="78" t="e">
        <f>IF(C5="","",VLOOKUP(C5,会員!B62:$D$1800,2,FALSE))</f>
        <v>#N/A</v>
      </c>
      <c r="B5" s="134" t="e">
        <f>IF(C5="","",VLOOKUP(C5,会員!B62:$D$1800,3,FALSE))</f>
        <v>#N/A</v>
      </c>
      <c r="C5" s="154" t="s">
        <v>1095</v>
      </c>
      <c r="D5" s="153">
        <v>15</v>
      </c>
      <c r="E5" s="150">
        <v>3098</v>
      </c>
      <c r="F5" s="153">
        <v>240</v>
      </c>
      <c r="G5" s="153">
        <v>747</v>
      </c>
      <c r="H5" s="150">
        <v>4</v>
      </c>
    </row>
    <row r="6" spans="1:20" ht="14.25" thickBot="1">
      <c r="A6" s="82" t="e">
        <f>IF(C6="","",VLOOKUP(C6,会員!B91:$D$1800,2,FALSE))</f>
        <v>#N/A</v>
      </c>
      <c r="B6" s="133" t="e">
        <f>IF(C6="","",VLOOKUP(C6,会員!B91:$D$1800,3,FALSE))</f>
        <v>#N/A</v>
      </c>
      <c r="C6" s="155" t="s">
        <v>1094</v>
      </c>
      <c r="D6" s="153">
        <v>15</v>
      </c>
      <c r="E6" s="150">
        <v>2642</v>
      </c>
      <c r="F6" s="153">
        <v>203</v>
      </c>
      <c r="G6" s="153">
        <v>566</v>
      </c>
      <c r="H6" s="150">
        <v>5</v>
      </c>
    </row>
    <row r="7" spans="1:20">
      <c r="A7" s="86" t="e">
        <f>IF(C7="","",VLOOKUP(C7,会員!B67:$D$1800,2,FALSE))</f>
        <v>#N/A</v>
      </c>
      <c r="B7" s="137" t="e">
        <f>IF(C7="","",VLOOKUP(C7,会員!B67:$D$1800,3,FALSE))</f>
        <v>#N/A</v>
      </c>
      <c r="C7" s="159" t="s">
        <v>1093</v>
      </c>
      <c r="D7" s="158">
        <v>15</v>
      </c>
      <c r="E7" s="150">
        <v>2960</v>
      </c>
      <c r="F7" s="158">
        <v>254</v>
      </c>
      <c r="G7" s="158">
        <v>641</v>
      </c>
      <c r="H7" s="150">
        <v>6</v>
      </c>
    </row>
    <row r="8" spans="1:20">
      <c r="A8" s="78" t="e">
        <f>IF(C8="","",VLOOKUP(C8,会員!B86:$D$1800,2,FALSE))</f>
        <v>#N/A</v>
      </c>
      <c r="B8" s="134" t="e">
        <f>IF(C8="","",VLOOKUP(C8,会員!B86:$D$1800,3,FALSE))</f>
        <v>#N/A</v>
      </c>
      <c r="C8" s="157" t="s">
        <v>1092</v>
      </c>
      <c r="D8" s="156">
        <v>15</v>
      </c>
      <c r="E8" s="150">
        <v>2760</v>
      </c>
      <c r="F8" s="156">
        <v>224</v>
      </c>
      <c r="G8" s="156">
        <v>582</v>
      </c>
      <c r="H8" s="150">
        <v>7</v>
      </c>
    </row>
    <row r="9" spans="1:20">
      <c r="A9" s="78" t="e">
        <f>IF(C9="","",VLOOKUP(C9,会員!B76:$D$1800,2,FALSE))</f>
        <v>#N/A</v>
      </c>
      <c r="B9" s="134" t="e">
        <f>IF(C9="","",VLOOKUP(C9,会員!B76:$D$1800,3,FALSE))</f>
        <v>#N/A</v>
      </c>
      <c r="C9" s="155" t="s">
        <v>1091</v>
      </c>
      <c r="D9" s="153">
        <v>15</v>
      </c>
      <c r="E9" s="150">
        <v>2733</v>
      </c>
      <c r="F9" s="153">
        <v>247</v>
      </c>
      <c r="G9" s="153">
        <v>611</v>
      </c>
      <c r="H9" s="150">
        <v>8</v>
      </c>
    </row>
    <row r="10" spans="1:20">
      <c r="A10" s="78" t="e">
        <f>IF(C10="","",VLOOKUP(C10,会員!B59:$D$1800,2,FALSE))</f>
        <v>#N/A</v>
      </c>
      <c r="B10" s="134" t="e">
        <f>IF(C10="","",VLOOKUP(C10,会員!B59:$D$1800,3,FALSE))</f>
        <v>#N/A</v>
      </c>
      <c r="C10" s="154" t="s">
        <v>1090</v>
      </c>
      <c r="D10" s="153">
        <v>15</v>
      </c>
      <c r="E10" s="150">
        <v>3041</v>
      </c>
      <c r="F10" s="153">
        <v>247</v>
      </c>
      <c r="G10" s="153">
        <v>665</v>
      </c>
      <c r="H10" s="150">
        <v>9</v>
      </c>
    </row>
    <row r="11" spans="1:20" ht="14.25" thickBot="1">
      <c r="A11" s="82" t="e">
        <f>IF(C11="","",VLOOKUP(C11,会員!B56:$D$1800,2,FALSE))</f>
        <v>#N/A</v>
      </c>
      <c r="B11" s="133" t="e">
        <f>IF(C11="","",VLOOKUP(C11,会員!B56:$D$1800,3,FALSE))</f>
        <v>#N/A</v>
      </c>
      <c r="C11" s="155" t="s">
        <v>1089</v>
      </c>
      <c r="D11" s="153">
        <v>15</v>
      </c>
      <c r="E11" s="150">
        <v>3160</v>
      </c>
      <c r="F11" s="153">
        <v>257</v>
      </c>
      <c r="G11" s="153">
        <v>685</v>
      </c>
      <c r="H11" s="150">
        <v>10</v>
      </c>
    </row>
    <row r="12" spans="1:20">
      <c r="A12" s="86" t="e">
        <f>IF(C12="","",VLOOKUP(C12,会員!B61:$D$1800,2,FALSE))</f>
        <v>#N/A</v>
      </c>
      <c r="B12" s="137" t="e">
        <f>IF(C12="","",VLOOKUP(C12,会員!B61:$D$1800,3,FALSE))</f>
        <v>#N/A</v>
      </c>
      <c r="C12" s="155" t="s">
        <v>1088</v>
      </c>
      <c r="D12" s="153">
        <v>15</v>
      </c>
      <c r="E12" s="150">
        <v>3209</v>
      </c>
      <c r="F12" s="153">
        <v>256</v>
      </c>
      <c r="G12" s="153">
        <v>698</v>
      </c>
      <c r="H12" s="150">
        <v>11</v>
      </c>
    </row>
    <row r="13" spans="1:20">
      <c r="A13" s="78" t="e">
        <f>IF(C13="","",VLOOKUP(C13,会員!B80:$D$1800,2,FALSE))</f>
        <v>#N/A</v>
      </c>
      <c r="B13" s="134" t="e">
        <f>IF(C13="","",VLOOKUP(C13,会員!B80:$D$1800,3,FALSE))</f>
        <v>#N/A</v>
      </c>
      <c r="C13" s="155" t="s">
        <v>1087</v>
      </c>
      <c r="D13" s="153">
        <v>15</v>
      </c>
      <c r="E13" s="150">
        <v>2730</v>
      </c>
      <c r="F13" s="153">
        <v>237</v>
      </c>
      <c r="G13" s="153">
        <v>646</v>
      </c>
      <c r="H13" s="150">
        <v>12</v>
      </c>
      <c r="T13" s="161"/>
    </row>
    <row r="14" spans="1:20">
      <c r="A14" s="78" t="e">
        <f>IF(C14="","",VLOOKUP(C14,会員!B103:$D$1800,2,FALSE))</f>
        <v>#N/A</v>
      </c>
      <c r="B14" s="134" t="e">
        <f>IF(C14="","",VLOOKUP(C14,会員!B103:$D$1800,3,FALSE))</f>
        <v>#N/A</v>
      </c>
      <c r="C14" s="155" t="s">
        <v>1086</v>
      </c>
      <c r="D14" s="153">
        <v>15</v>
      </c>
      <c r="E14" s="150">
        <v>2612</v>
      </c>
      <c r="F14" s="153">
        <v>204</v>
      </c>
      <c r="G14" s="153">
        <v>555</v>
      </c>
      <c r="H14" s="150">
        <v>13</v>
      </c>
    </row>
    <row r="15" spans="1:20">
      <c r="A15" s="78" t="e">
        <f>IF(C15="","",VLOOKUP(C15,会員!B101:$D$1800,2,FALSE))</f>
        <v>#N/A</v>
      </c>
      <c r="B15" s="134" t="e">
        <f>IF(C15="","",VLOOKUP(C15,会員!B101:$D$1800,3,FALSE))</f>
        <v>#N/A</v>
      </c>
      <c r="C15" s="155" t="s">
        <v>1085</v>
      </c>
      <c r="D15" s="153">
        <v>15</v>
      </c>
      <c r="E15" s="150">
        <v>2430</v>
      </c>
      <c r="F15" s="153">
        <v>190</v>
      </c>
      <c r="G15" s="153">
        <v>502</v>
      </c>
      <c r="H15" s="150">
        <v>14</v>
      </c>
    </row>
    <row r="16" spans="1:20" ht="14.25" thickBot="1">
      <c r="A16" s="82" t="e">
        <f>IF(C16="","",VLOOKUP(C16,会員!B78:$D$1800,2,FALSE))</f>
        <v>#N/A</v>
      </c>
      <c r="B16" s="133" t="e">
        <f>IF(C16="","",VLOOKUP(C16,会員!B78:$D$1800,3,FALSE))</f>
        <v>#N/A</v>
      </c>
      <c r="C16" s="155" t="s">
        <v>1084</v>
      </c>
      <c r="D16" s="153">
        <v>15</v>
      </c>
      <c r="E16" s="150">
        <v>2943</v>
      </c>
      <c r="F16" s="153">
        <v>247</v>
      </c>
      <c r="G16" s="153">
        <v>704</v>
      </c>
      <c r="H16" s="150">
        <v>15</v>
      </c>
    </row>
    <row r="17" spans="1:8">
      <c r="A17" s="86" t="str">
        <f>IF(C17="","",VLOOKUP(C17,会員!B92:$D$1800,2,FALSE))</f>
        <v>42-A</v>
      </c>
      <c r="B17" s="137" t="str">
        <f>IF(C17="","",VLOOKUP(C17,会員!B92:$D$1800,3,FALSE))</f>
        <v>00541</v>
      </c>
      <c r="C17" s="155" t="s">
        <v>1083</v>
      </c>
      <c r="D17" s="153">
        <v>15</v>
      </c>
      <c r="E17" s="150">
        <v>2625</v>
      </c>
      <c r="F17" s="153">
        <v>224</v>
      </c>
      <c r="G17" s="153">
        <v>547</v>
      </c>
      <c r="H17" s="150">
        <v>16</v>
      </c>
    </row>
    <row r="18" spans="1:8">
      <c r="A18" s="78" t="str">
        <f>IF(C18="","",VLOOKUP(C18,会員!B87:$D$1800,2,FALSE))</f>
        <v>42-A</v>
      </c>
      <c r="B18" s="134" t="str">
        <f>IF(C18="","",VLOOKUP(C18,会員!B87:$D$1800,3,FALSE))</f>
        <v>00577</v>
      </c>
      <c r="C18" s="155" t="s">
        <v>1082</v>
      </c>
      <c r="D18" s="153">
        <v>15</v>
      </c>
      <c r="E18" s="150">
        <v>2694</v>
      </c>
      <c r="F18" s="153">
        <v>237</v>
      </c>
      <c r="G18" s="153">
        <v>606</v>
      </c>
      <c r="H18" s="150">
        <v>17</v>
      </c>
    </row>
    <row r="19" spans="1:8">
      <c r="A19" s="78" t="e">
        <f>IF(C19="","",VLOOKUP(C19,会員!B72:$D$1800,2,FALSE))</f>
        <v>#N/A</v>
      </c>
      <c r="B19" s="134" t="e">
        <f>IF(C19="","",VLOOKUP(C19,会員!B72:$D$1800,3,FALSE))</f>
        <v>#N/A</v>
      </c>
      <c r="C19" s="155" t="s">
        <v>1081</v>
      </c>
      <c r="D19" s="153">
        <v>15</v>
      </c>
      <c r="E19" s="150">
        <v>2924</v>
      </c>
      <c r="F19" s="153">
        <v>222</v>
      </c>
      <c r="G19" s="153">
        <v>637</v>
      </c>
      <c r="H19" s="150">
        <v>18</v>
      </c>
    </row>
    <row r="20" spans="1:8">
      <c r="A20" s="78" t="e">
        <f>IF(C20="","",VLOOKUP(C20,会員!B51:$D$1800,2,FALSE))</f>
        <v>#N/A</v>
      </c>
      <c r="B20" s="134" t="e">
        <f>IF(C20="","",VLOOKUP(C20,会員!B51:$D$1800,3,FALSE))</f>
        <v>#N/A</v>
      </c>
      <c r="C20" s="155" t="s">
        <v>1080</v>
      </c>
      <c r="D20" s="153">
        <v>15</v>
      </c>
      <c r="E20" s="150">
        <v>3182</v>
      </c>
      <c r="F20" s="153">
        <v>247</v>
      </c>
      <c r="G20" s="153">
        <v>695</v>
      </c>
      <c r="H20" s="150">
        <v>19</v>
      </c>
    </row>
    <row r="21" spans="1:8" ht="14.25" thickBot="1">
      <c r="A21" s="82" t="e">
        <f>IF(C21="","",VLOOKUP(C21,会員!B85:$D$1800,2,FALSE))</f>
        <v>#N/A</v>
      </c>
      <c r="B21" s="133" t="e">
        <f>IF(C21="","",VLOOKUP(C21,会員!B85:$D$1800,3,FALSE))</f>
        <v>#N/A</v>
      </c>
      <c r="C21" s="155" t="s">
        <v>1079</v>
      </c>
      <c r="D21" s="153">
        <v>15</v>
      </c>
      <c r="E21" s="150">
        <v>2950</v>
      </c>
      <c r="F21" s="153">
        <v>234</v>
      </c>
      <c r="G21" s="153">
        <v>607</v>
      </c>
      <c r="H21" s="150">
        <v>20</v>
      </c>
    </row>
    <row r="22" spans="1:8">
      <c r="A22" s="86" t="e">
        <f>IF(C22="","",VLOOKUP(C22,会員!B52:$D$1800,2,FALSE))</f>
        <v>#N/A</v>
      </c>
      <c r="B22" s="137" t="e">
        <f>IF(C22="","",VLOOKUP(C22,会員!B52:$D$1800,3,FALSE))</f>
        <v>#N/A</v>
      </c>
      <c r="C22" s="155" t="s">
        <v>1078</v>
      </c>
      <c r="D22" s="153">
        <v>15</v>
      </c>
      <c r="E22" s="150">
        <v>3146</v>
      </c>
      <c r="F22" s="153">
        <v>259</v>
      </c>
      <c r="G22" s="153">
        <v>684</v>
      </c>
      <c r="H22" s="150">
        <v>21</v>
      </c>
    </row>
    <row r="23" spans="1:8">
      <c r="A23" s="78" t="e">
        <f>IF(C23="","",VLOOKUP(C23,会員!B95:$D$1800,2,FALSE))</f>
        <v>#N/A</v>
      </c>
      <c r="B23" s="134" t="e">
        <f>IF(C23="","",VLOOKUP(C23,会員!B95:$D$1800,3,FALSE))</f>
        <v>#N/A</v>
      </c>
      <c r="C23" s="155" t="s">
        <v>1077</v>
      </c>
      <c r="D23" s="153">
        <v>15</v>
      </c>
      <c r="E23" s="150">
        <v>2692</v>
      </c>
      <c r="F23" s="153">
        <v>254</v>
      </c>
      <c r="G23" s="153">
        <v>697</v>
      </c>
      <c r="H23" s="150">
        <v>22</v>
      </c>
    </row>
    <row r="24" spans="1:8">
      <c r="A24" s="78" t="e">
        <f>IF(C24="","",VLOOKUP(C24,会員!B54:$D$1800,2,FALSE))</f>
        <v>#N/A</v>
      </c>
      <c r="B24" s="134" t="e">
        <f>IF(C24="","",VLOOKUP(C24,会員!B54:$D$1800,3,FALSE))</f>
        <v>#N/A</v>
      </c>
      <c r="C24" s="155" t="s">
        <v>1076</v>
      </c>
      <c r="D24" s="153">
        <v>15</v>
      </c>
      <c r="E24" s="150">
        <v>3361</v>
      </c>
      <c r="F24" s="153">
        <v>268</v>
      </c>
      <c r="G24" s="153">
        <v>739</v>
      </c>
      <c r="H24" s="150">
        <v>23</v>
      </c>
    </row>
    <row r="25" spans="1:8">
      <c r="A25" s="78" t="str">
        <f>IF(C25="","",VLOOKUP(C25,会員!B104:$D$1800,2,FALSE))</f>
        <v>43-A</v>
      </c>
      <c r="B25" s="134" t="str">
        <f>IF(C25="","",VLOOKUP(C25,会員!B104:$D$1800,3,FALSE))</f>
        <v>00044</v>
      </c>
      <c r="C25" s="155" t="s">
        <v>564</v>
      </c>
      <c r="D25" s="153">
        <v>15</v>
      </c>
      <c r="E25" s="150">
        <v>2569</v>
      </c>
      <c r="F25" s="153">
        <v>234</v>
      </c>
      <c r="G25" s="153">
        <v>577</v>
      </c>
      <c r="H25" s="150">
        <v>24</v>
      </c>
    </row>
    <row r="26" spans="1:8" ht="14.25" thickBot="1">
      <c r="A26" s="82" t="str">
        <f>IF(C26="","",VLOOKUP(C26,会員!B94:$D$1800,2,FALSE))</f>
        <v>43-A</v>
      </c>
      <c r="B26" s="133" t="str">
        <f>IF(C26="","",VLOOKUP(C26,会員!B94:$D$1800,3,FALSE))</f>
        <v>00100</v>
      </c>
      <c r="C26" s="155" t="s">
        <v>574</v>
      </c>
      <c r="D26" s="153">
        <v>15</v>
      </c>
      <c r="E26" s="150">
        <v>2570</v>
      </c>
      <c r="F26" s="153">
        <v>212</v>
      </c>
      <c r="G26" s="153">
        <v>550</v>
      </c>
      <c r="H26" s="150">
        <v>25</v>
      </c>
    </row>
    <row r="27" spans="1:8">
      <c r="A27" s="86" t="str">
        <f>IF(C27="","",VLOOKUP(C27,会員!B66:$D$1800,2,FALSE))</f>
        <v>43-A</v>
      </c>
      <c r="B27" s="137" t="str">
        <f>IF(C27="","",VLOOKUP(C27,会員!B66:$D$1800,3,FALSE))</f>
        <v>00126</v>
      </c>
      <c r="C27" s="155" t="s">
        <v>1075</v>
      </c>
      <c r="D27" s="153">
        <v>15</v>
      </c>
      <c r="E27" s="150">
        <v>3024</v>
      </c>
      <c r="F27" s="153">
        <v>227</v>
      </c>
      <c r="G27" s="153">
        <v>625</v>
      </c>
      <c r="H27" s="150">
        <v>26</v>
      </c>
    </row>
    <row r="28" spans="1:8">
      <c r="A28" s="78" t="e">
        <f>IF(C28="","",VLOOKUP(C28,会員!B65:$D$1800,2,FALSE))</f>
        <v>#N/A</v>
      </c>
      <c r="B28" s="134" t="e">
        <f>IF(C28="","",VLOOKUP(C28,会員!B65:$D$1800,3,FALSE))</f>
        <v>#N/A</v>
      </c>
      <c r="C28" s="154" t="s">
        <v>1074</v>
      </c>
      <c r="D28" s="153">
        <v>15</v>
      </c>
      <c r="E28" s="150">
        <v>3039</v>
      </c>
      <c r="F28" s="153">
        <v>248</v>
      </c>
      <c r="G28" s="153">
        <v>674</v>
      </c>
      <c r="H28" s="150">
        <v>27</v>
      </c>
    </row>
    <row r="29" spans="1:8">
      <c r="A29" s="78" t="e">
        <f>IF(C29="","",VLOOKUP(C29,会員!B82:$D$1800,2,FALSE))</f>
        <v>#N/A</v>
      </c>
      <c r="B29" s="134" t="e">
        <f>IF(C29="","",VLOOKUP(C29,会員!B82:$D$1800,3,FALSE))</f>
        <v>#N/A</v>
      </c>
      <c r="C29" s="155" t="s">
        <v>1073</v>
      </c>
      <c r="D29" s="153">
        <v>15</v>
      </c>
      <c r="E29" s="150">
        <v>2785</v>
      </c>
      <c r="F29" s="153">
        <v>219</v>
      </c>
      <c r="G29" s="153">
        <v>598</v>
      </c>
      <c r="H29" s="150">
        <v>28</v>
      </c>
    </row>
    <row r="30" spans="1:8">
      <c r="A30" s="78" t="e">
        <f>IF(C30="","",VLOOKUP(C30,会員!B68:$D$1800,2,FALSE))</f>
        <v>#N/A</v>
      </c>
      <c r="B30" s="134" t="e">
        <f>IF(C30="","",VLOOKUP(C30,会員!B68:$D$1800,3,FALSE))</f>
        <v>#N/A</v>
      </c>
      <c r="C30" s="155" t="s">
        <v>1072</v>
      </c>
      <c r="D30" s="153">
        <v>15</v>
      </c>
      <c r="E30" s="150">
        <v>3047</v>
      </c>
      <c r="F30" s="153">
        <v>277</v>
      </c>
      <c r="G30" s="153">
        <v>633</v>
      </c>
      <c r="H30" s="150">
        <v>29</v>
      </c>
    </row>
    <row r="31" spans="1:8" ht="14.25" thickBot="1">
      <c r="A31" s="82" t="e">
        <f>IF(C31="","",VLOOKUP(C31,会員!B71:$D$1800,2,FALSE))</f>
        <v>#N/A</v>
      </c>
      <c r="B31" s="133" t="e">
        <f>IF(C31="","",VLOOKUP(C31,会員!B71:$D$1800,3,FALSE))</f>
        <v>#N/A</v>
      </c>
      <c r="C31" s="155" t="s">
        <v>1071</v>
      </c>
      <c r="D31" s="153">
        <v>15</v>
      </c>
      <c r="E31" s="150">
        <v>2920</v>
      </c>
      <c r="F31" s="153">
        <v>245</v>
      </c>
      <c r="G31" s="153">
        <v>618</v>
      </c>
      <c r="H31" s="150">
        <v>30</v>
      </c>
    </row>
    <row r="32" spans="1:8" ht="14.25" thickTop="1">
      <c r="A32" s="152" t="e">
        <f>IF(C32="","",VLOOKUP(C32,会員!B88:$D$1800,2,FALSE))</f>
        <v>#N/A</v>
      </c>
      <c r="B32" s="151" t="e">
        <f>IF(C32="","",VLOOKUP(C32,会員!B88:$D$1800,3,FALSE))</f>
        <v>#N/A</v>
      </c>
      <c r="C32" s="155" t="s">
        <v>1070</v>
      </c>
      <c r="D32" s="153">
        <v>15</v>
      </c>
      <c r="E32" s="150">
        <v>2807</v>
      </c>
      <c r="F32" s="153">
        <v>221</v>
      </c>
      <c r="G32" s="153">
        <v>614</v>
      </c>
      <c r="H32" s="150">
        <v>31</v>
      </c>
    </row>
    <row r="33" spans="1:8">
      <c r="A33" s="78" t="e">
        <f>IF(C33="","",VLOOKUP(C33,会員!B90:$D$1800,2,FALSE))</f>
        <v>#N/A</v>
      </c>
      <c r="B33" s="134" t="e">
        <f>IF(C33="","",VLOOKUP(C33,会員!B90:$D$1800,3,FALSE))</f>
        <v>#N/A</v>
      </c>
      <c r="C33" s="155" t="s">
        <v>1069</v>
      </c>
      <c r="D33" s="153">
        <v>15</v>
      </c>
      <c r="E33" s="150">
        <v>2607</v>
      </c>
      <c r="F33" s="153">
        <v>209</v>
      </c>
      <c r="G33" s="153">
        <v>541</v>
      </c>
      <c r="H33" s="150">
        <v>32</v>
      </c>
    </row>
    <row r="34" spans="1:8">
      <c r="A34" s="78" t="str">
        <f>IF(C34="","",VLOOKUP(C34,会員!B99:$D$1800,2,FALSE))</f>
        <v>44-A</v>
      </c>
      <c r="B34" s="134" t="str">
        <f>IF(C34="","",VLOOKUP(C34,会員!B99:$D$1800,3,FALSE))</f>
        <v>00308</v>
      </c>
      <c r="C34" s="155" t="s">
        <v>413</v>
      </c>
      <c r="D34" s="153">
        <v>15</v>
      </c>
      <c r="E34" s="150">
        <v>2477</v>
      </c>
      <c r="F34" s="153">
        <v>196</v>
      </c>
      <c r="G34" s="153">
        <v>553</v>
      </c>
      <c r="H34" s="150">
        <v>33</v>
      </c>
    </row>
    <row r="35" spans="1:8">
      <c r="A35" s="78" t="str">
        <f>IF(C35="","",VLOOKUP(C35,会員!B60:$D$1800,2,FALSE))</f>
        <v>44-A</v>
      </c>
      <c r="B35" s="134" t="str">
        <f>IF(C35="","",VLOOKUP(C35,会員!B60:$D$1800,3,FALSE))</f>
        <v>00364</v>
      </c>
      <c r="C35" s="155" t="s">
        <v>1068</v>
      </c>
      <c r="D35" s="153">
        <v>15</v>
      </c>
      <c r="E35" s="150">
        <v>3178</v>
      </c>
      <c r="F35" s="153">
        <v>269</v>
      </c>
      <c r="G35" s="153">
        <v>726</v>
      </c>
      <c r="H35" s="150">
        <v>34</v>
      </c>
    </row>
    <row r="36" spans="1:8" ht="14.25" thickBot="1">
      <c r="A36" s="82" t="str">
        <f>IF(C36="","",VLOOKUP(C36,会員!B57:$D$1800,2,FALSE))</f>
        <v>44-A</v>
      </c>
      <c r="B36" s="133" t="str">
        <f>IF(C36="","",VLOOKUP(C36,会員!B57:$D$1800,3,FALSE))</f>
        <v>00383</v>
      </c>
      <c r="C36" s="155" t="s">
        <v>1067</v>
      </c>
      <c r="D36" s="153">
        <v>15</v>
      </c>
      <c r="E36" s="150">
        <v>3101</v>
      </c>
      <c r="F36" s="153">
        <v>238</v>
      </c>
      <c r="G36" s="153">
        <v>661</v>
      </c>
      <c r="H36" s="150">
        <v>35</v>
      </c>
    </row>
    <row r="37" spans="1:8">
      <c r="A37" s="86" t="str">
        <f>IF(C37="","",VLOOKUP(C37,会員!B58:$D$1800,2,FALSE))</f>
        <v>44-A</v>
      </c>
      <c r="B37" s="137" t="str">
        <f>IF(C37="","",VLOOKUP(C37,会員!B58:$D$1800,3,FALSE))</f>
        <v>00435</v>
      </c>
      <c r="C37" s="155" t="s">
        <v>489</v>
      </c>
      <c r="D37" s="153">
        <v>15</v>
      </c>
      <c r="E37" s="150">
        <v>2979</v>
      </c>
      <c r="F37" s="153">
        <v>244</v>
      </c>
      <c r="G37" s="153">
        <v>647</v>
      </c>
      <c r="H37" s="150">
        <v>36</v>
      </c>
    </row>
    <row r="38" spans="1:8">
      <c r="A38" s="78" t="str">
        <f>IF(C38="","",VLOOKUP(C38,会員!B96:$D$1800,2,FALSE))</f>
        <v>44-A</v>
      </c>
      <c r="B38" s="134" t="str">
        <f>IF(C38="","",VLOOKUP(C38,会員!B96:$D$1800,3,FALSE))</f>
        <v>00449</v>
      </c>
      <c r="C38" s="155" t="s">
        <v>1066</v>
      </c>
      <c r="D38" s="153">
        <v>15</v>
      </c>
      <c r="E38" s="150">
        <v>2612</v>
      </c>
      <c r="F38" s="153">
        <v>226</v>
      </c>
      <c r="G38" s="153">
        <v>558</v>
      </c>
      <c r="H38" s="150">
        <v>37</v>
      </c>
    </row>
    <row r="39" spans="1:8">
      <c r="A39" s="78" t="e">
        <f>IF(C39="","",VLOOKUP(C39,会員!B98:$D$1800,2,FALSE))</f>
        <v>#N/A</v>
      </c>
      <c r="B39" s="134" t="e">
        <f>IF(C39="","",VLOOKUP(C39,会員!B98:$D$1800,3,FALSE))</f>
        <v>#N/A</v>
      </c>
      <c r="C39" s="155" t="s">
        <v>1065</v>
      </c>
      <c r="D39" s="153">
        <v>15</v>
      </c>
      <c r="E39" s="150">
        <v>2296</v>
      </c>
      <c r="F39" s="153">
        <v>221</v>
      </c>
      <c r="G39" s="153">
        <v>595</v>
      </c>
      <c r="H39" s="150">
        <v>38</v>
      </c>
    </row>
    <row r="40" spans="1:8">
      <c r="A40" s="78" t="str">
        <f>IF(C40="","",VLOOKUP(C40,会員!B63:$D$1800,2,FALSE))</f>
        <v>44-A</v>
      </c>
      <c r="B40" s="134" t="str">
        <f>IF(C40="","",VLOOKUP(C40,会員!B63:$D$1800,3,FALSE))</f>
        <v>00460</v>
      </c>
      <c r="C40" s="154" t="s">
        <v>1064</v>
      </c>
      <c r="D40" s="153">
        <v>15</v>
      </c>
      <c r="E40" s="150">
        <v>2878</v>
      </c>
      <c r="F40" s="153">
        <v>230</v>
      </c>
      <c r="G40" s="153">
        <v>631</v>
      </c>
      <c r="H40" s="150">
        <v>39</v>
      </c>
    </row>
    <row r="41" spans="1:8" ht="14.25" thickBot="1">
      <c r="A41" s="82" t="str">
        <f>IF(C41="","",VLOOKUP(C41,会員!B97:$D$1800,2,FALSE))</f>
        <v>45-A</v>
      </c>
      <c r="B41" s="133" t="str">
        <f>IF(C41="","",VLOOKUP(C41,会員!B97:$D$1800,3,FALSE))</f>
        <v>00312</v>
      </c>
      <c r="C41" s="155" t="s">
        <v>711</v>
      </c>
      <c r="D41" s="153">
        <v>15</v>
      </c>
      <c r="E41" s="150">
        <v>2525</v>
      </c>
      <c r="F41" s="153">
        <v>198</v>
      </c>
      <c r="G41" s="153">
        <v>543</v>
      </c>
      <c r="H41" s="150">
        <v>40</v>
      </c>
    </row>
    <row r="42" spans="1:8">
      <c r="A42" s="86" t="str">
        <f>IF(C42="","",VLOOKUP(C42,会員!B64:$D$1800,2,FALSE))</f>
        <v>45-A</v>
      </c>
      <c r="B42" s="137" t="str">
        <f>IF(C42="","",VLOOKUP(C42,会員!B64:$D$1800,3,FALSE))</f>
        <v>00378</v>
      </c>
      <c r="C42" s="155" t="s">
        <v>1063</v>
      </c>
      <c r="D42" s="153">
        <v>15</v>
      </c>
      <c r="E42" s="150">
        <v>2913</v>
      </c>
      <c r="F42" s="153">
        <v>246</v>
      </c>
      <c r="G42" s="153">
        <v>707</v>
      </c>
      <c r="H42" s="150">
        <v>41</v>
      </c>
    </row>
    <row r="43" spans="1:8">
      <c r="A43" s="78" t="e">
        <f>IF(C43="","",VLOOKUP(C43,会員!B75:$D$1800,2,FALSE))</f>
        <v>#N/A</v>
      </c>
      <c r="B43" s="134" t="e">
        <f>IF(C43="","",VLOOKUP(C43,会員!B75:$D$1800,3,FALSE))</f>
        <v>#N/A</v>
      </c>
      <c r="C43" s="155" t="s">
        <v>1062</v>
      </c>
      <c r="D43" s="153">
        <v>15</v>
      </c>
      <c r="E43" s="150">
        <v>2828</v>
      </c>
      <c r="F43" s="153">
        <v>247</v>
      </c>
      <c r="G43" s="153">
        <v>632</v>
      </c>
      <c r="H43" s="150">
        <v>42</v>
      </c>
    </row>
    <row r="44" spans="1:8">
      <c r="A44" s="78" t="e">
        <f>IF(C44="","",VLOOKUP(C44,会員!B70:$D$1800,2,FALSE))</f>
        <v>#N/A</v>
      </c>
      <c r="B44" s="134" t="e">
        <f>IF(C44="","",VLOOKUP(C44,会員!B70:$D$1800,3,FALSE))</f>
        <v>#N/A</v>
      </c>
      <c r="C44" s="155" t="s">
        <v>1061</v>
      </c>
      <c r="D44" s="153">
        <v>15</v>
      </c>
      <c r="E44" s="150">
        <v>2966</v>
      </c>
      <c r="F44" s="153">
        <v>258</v>
      </c>
      <c r="G44" s="153">
        <v>613</v>
      </c>
      <c r="H44" s="150">
        <v>43</v>
      </c>
    </row>
    <row r="45" spans="1:8">
      <c r="A45" s="78" t="e">
        <f>IF(C45="","",VLOOKUP(C45,会員!B84:$D$1800,2,FALSE))</f>
        <v>#N/A</v>
      </c>
      <c r="B45" s="134" t="e">
        <f>IF(C45="","",VLOOKUP(C45,会員!B84:$D$1800,3,FALSE))</f>
        <v>#N/A</v>
      </c>
      <c r="C45" s="154" t="s">
        <v>1060</v>
      </c>
      <c r="D45" s="153">
        <v>15</v>
      </c>
      <c r="E45" s="150">
        <v>2794</v>
      </c>
      <c r="F45" s="153">
        <v>211</v>
      </c>
      <c r="G45" s="153">
        <v>593</v>
      </c>
      <c r="H45" s="150">
        <v>44</v>
      </c>
    </row>
    <row r="46" spans="1:8" ht="14.25" thickBot="1">
      <c r="A46" s="82" t="e">
        <f>IF(C46="","",VLOOKUP(C46,会員!B77:$D$1800,2,FALSE))</f>
        <v>#N/A</v>
      </c>
      <c r="B46" s="133" t="e">
        <f>IF(C46="","",VLOOKUP(C46,会員!B77:$D$1800,3,FALSE))</f>
        <v>#N/A</v>
      </c>
      <c r="C46" s="155" t="s">
        <v>1059</v>
      </c>
      <c r="D46" s="153">
        <v>15</v>
      </c>
      <c r="E46" s="150">
        <v>2675</v>
      </c>
      <c r="F46" s="153">
        <v>224</v>
      </c>
      <c r="G46" s="153">
        <v>578</v>
      </c>
      <c r="H46" s="150">
        <v>45</v>
      </c>
    </row>
    <row r="47" spans="1:8">
      <c r="A47" s="86" t="e">
        <f>IF(C47="","",VLOOKUP(C47,会員!B105:$D$1800,2,FALSE))</f>
        <v>#N/A</v>
      </c>
      <c r="B47" s="137" t="e">
        <f>IF(C47="","",VLOOKUP(C47,会員!B105:$D$1800,3,FALSE))</f>
        <v>#N/A</v>
      </c>
      <c r="C47" s="155" t="s">
        <v>1058</v>
      </c>
      <c r="D47" s="153">
        <v>15</v>
      </c>
      <c r="E47" s="150">
        <v>2048</v>
      </c>
      <c r="F47" s="153">
        <v>182</v>
      </c>
      <c r="G47" s="153">
        <v>442</v>
      </c>
      <c r="H47" s="150">
        <v>46</v>
      </c>
    </row>
    <row r="48" spans="1:8">
      <c r="A48" s="78" t="e">
        <f>IF(C48="","",VLOOKUP(C48,会員!B102:$D$1800,2,FALSE))</f>
        <v>#N/A</v>
      </c>
      <c r="B48" s="134" t="e">
        <f>IF(C48="","",VLOOKUP(C48,会員!B102:$D$1800,3,FALSE))</f>
        <v>#N/A</v>
      </c>
      <c r="C48" s="155" t="s">
        <v>1057</v>
      </c>
      <c r="D48" s="153">
        <v>15</v>
      </c>
      <c r="E48" s="150">
        <v>2575</v>
      </c>
      <c r="F48" s="153">
        <v>215</v>
      </c>
      <c r="G48" s="153">
        <v>564</v>
      </c>
      <c r="H48" s="150">
        <v>47</v>
      </c>
    </row>
    <row r="49" spans="1:8">
      <c r="A49" s="78" t="e">
        <f>IF(C49="","",VLOOKUP(C49,会員!B100:$D$1800,2,FALSE))</f>
        <v>#N/A</v>
      </c>
      <c r="B49" s="134" t="e">
        <f>IF(C49="","",VLOOKUP(C49,会員!B100:$D$1800,3,FALSE))</f>
        <v>#N/A</v>
      </c>
      <c r="C49" s="155" t="s">
        <v>1056</v>
      </c>
      <c r="D49" s="153">
        <v>15</v>
      </c>
      <c r="E49" s="150">
        <v>2622</v>
      </c>
      <c r="F49" s="153">
        <v>234</v>
      </c>
      <c r="G49" s="153">
        <v>579</v>
      </c>
      <c r="H49" s="150">
        <v>48</v>
      </c>
    </row>
    <row r="50" spans="1:8">
      <c r="A50" s="78" t="e">
        <f>IF(C50="","",VLOOKUP(C50,会員!B69:$D$1800,2,FALSE))</f>
        <v>#N/A</v>
      </c>
      <c r="B50" s="134" t="e">
        <f>IF(C50="","",VLOOKUP(C50,会員!B69:$D$1800,3,FALSE))</f>
        <v>#N/A</v>
      </c>
      <c r="C50" s="155" t="s">
        <v>1055</v>
      </c>
      <c r="D50" s="153">
        <v>15</v>
      </c>
      <c r="E50" s="150">
        <v>2814</v>
      </c>
      <c r="F50" s="153">
        <v>235</v>
      </c>
      <c r="G50" s="153">
        <v>637</v>
      </c>
      <c r="H50" s="150">
        <v>49</v>
      </c>
    </row>
    <row r="51" spans="1:8" ht="14.25" thickBot="1">
      <c r="A51" s="82" t="e">
        <f>IF(C51="","",VLOOKUP(C51,会員!B81:$D$1800,2,FALSE))</f>
        <v>#N/A</v>
      </c>
      <c r="B51" s="133" t="e">
        <f>IF(C51="","",VLOOKUP(C51,会員!B81:$D$1800,3,FALSE))</f>
        <v>#N/A</v>
      </c>
      <c r="C51" s="155" t="s">
        <v>1054</v>
      </c>
      <c r="D51" s="153">
        <v>15</v>
      </c>
      <c r="E51" s="150">
        <v>2885</v>
      </c>
      <c r="F51" s="153">
        <v>242</v>
      </c>
      <c r="G51" s="153">
        <v>636</v>
      </c>
      <c r="H51" s="150">
        <v>50</v>
      </c>
    </row>
    <row r="52" spans="1:8">
      <c r="A52" s="86" t="e">
        <f>IF(C52="","",VLOOKUP(C52,会員!B79:$D$1800,2,FALSE))</f>
        <v>#N/A</v>
      </c>
      <c r="B52" s="137" t="e">
        <f>IF(C52="","",VLOOKUP(C52,会員!B79:$D$1800,3,FALSE))</f>
        <v>#N/A</v>
      </c>
      <c r="C52" s="155" t="s">
        <v>1053</v>
      </c>
      <c r="D52" s="153">
        <v>15</v>
      </c>
      <c r="E52" s="150">
        <v>2953</v>
      </c>
      <c r="F52" s="153">
        <v>225</v>
      </c>
      <c r="G52" s="153">
        <v>606</v>
      </c>
      <c r="H52" s="150">
        <v>51</v>
      </c>
    </row>
    <row r="53" spans="1:8">
      <c r="A53" s="78" t="e">
        <f>IF(C53="","",VLOOKUP(C53,会員!B55:$D$1800,2,FALSE))</f>
        <v>#N/A</v>
      </c>
      <c r="B53" s="134" t="e">
        <f>IF(C53="","",VLOOKUP(C53,会員!B55:$D$1800,3,FALSE))</f>
        <v>#N/A</v>
      </c>
      <c r="C53" s="155" t="s">
        <v>1052</v>
      </c>
      <c r="D53" s="153">
        <v>15</v>
      </c>
      <c r="E53" s="150">
        <v>3101</v>
      </c>
      <c r="F53" s="153">
        <v>278</v>
      </c>
      <c r="G53" s="153">
        <v>677</v>
      </c>
      <c r="H53" s="150">
        <v>52</v>
      </c>
    </row>
    <row r="54" spans="1:8">
      <c r="A54" s="78" t="e">
        <f>IF(C54="","",VLOOKUP(C54,会員!B89:$D$1800,2,FALSE))</f>
        <v>#N/A</v>
      </c>
      <c r="B54" s="134" t="e">
        <f>IF(C54="","",VLOOKUP(C54,会員!B89:$D$1800,3,FALSE))</f>
        <v>#N/A</v>
      </c>
      <c r="C54" s="155" t="s">
        <v>1051</v>
      </c>
      <c r="D54" s="153">
        <v>15</v>
      </c>
      <c r="E54" s="150">
        <v>2865</v>
      </c>
      <c r="F54" s="153">
        <v>234</v>
      </c>
      <c r="G54" s="153">
        <v>601</v>
      </c>
      <c r="H54" s="150">
        <v>53</v>
      </c>
    </row>
    <row r="55" spans="1:8">
      <c r="A55" s="78" t="e">
        <f>IF(C55="","",VLOOKUP(C55,会員!B53:$D$1800,2,FALSE))</f>
        <v>#N/A</v>
      </c>
      <c r="B55" s="134" t="e">
        <f>IF(C55="","",VLOOKUP(C55,会員!B53:$D$1800,3,FALSE))</f>
        <v>#N/A</v>
      </c>
      <c r="C55" s="155" t="s">
        <v>1050</v>
      </c>
      <c r="D55" s="153">
        <v>15</v>
      </c>
      <c r="E55" s="150">
        <v>3240</v>
      </c>
      <c r="F55" s="153">
        <v>248</v>
      </c>
      <c r="G55" s="153">
        <v>692</v>
      </c>
      <c r="H55" s="150">
        <v>54</v>
      </c>
    </row>
    <row r="56" spans="1:8" ht="14.25" thickBot="1">
      <c r="A56" s="82" t="e">
        <f>IF(C56="","",VLOOKUP(C56,会員!B50:$D$1800,2,FALSE))</f>
        <v>#N/A</v>
      </c>
      <c r="B56" s="133" t="e">
        <f>IF(C56="","",VLOOKUP(C56,会員!B50:$D$1800,3,FALSE))</f>
        <v>#N/A</v>
      </c>
      <c r="C56" s="155" t="s">
        <v>1049</v>
      </c>
      <c r="D56" s="153">
        <v>15</v>
      </c>
      <c r="E56" s="150">
        <v>3210</v>
      </c>
      <c r="F56" s="153">
        <v>266</v>
      </c>
      <c r="G56" s="153">
        <v>723</v>
      </c>
      <c r="H56" s="150">
        <v>55</v>
      </c>
    </row>
    <row r="57" spans="1:8">
      <c r="A57" s="86" t="e">
        <f>IF(C57="","",VLOOKUP(C57,会員!B73:$D$1800,2,FALSE))</f>
        <v>#N/A</v>
      </c>
      <c r="B57" s="137" t="e">
        <f>IF(C57="","",VLOOKUP(C57,会員!B73:$D$1800,3,FALSE))</f>
        <v>#N/A</v>
      </c>
      <c r="C57" s="155" t="s">
        <v>1048</v>
      </c>
      <c r="D57" s="153">
        <v>15</v>
      </c>
      <c r="E57" s="150">
        <v>2948</v>
      </c>
      <c r="F57" s="153">
        <v>278</v>
      </c>
      <c r="G57" s="153">
        <v>641</v>
      </c>
      <c r="H57" s="150">
        <v>56</v>
      </c>
    </row>
    <row r="58" spans="1:8">
      <c r="A58" s="78" t="e">
        <f>IF(C58="","",VLOOKUP(C58,会員!B33:$D$1800,2,FALSE))</f>
        <v>#N/A</v>
      </c>
      <c r="B58" s="134" t="e">
        <f>IF(C58="","",VLOOKUP(C58,会員!B33:$D$1800,3,FALSE))</f>
        <v>#N/A</v>
      </c>
      <c r="C58" s="155" t="s">
        <v>1047</v>
      </c>
      <c r="D58" s="153">
        <v>12</v>
      </c>
      <c r="E58" s="150">
        <v>2211</v>
      </c>
      <c r="F58" s="153">
        <v>224</v>
      </c>
      <c r="G58" s="153">
        <v>584</v>
      </c>
      <c r="H58" s="150">
        <v>57</v>
      </c>
    </row>
    <row r="59" spans="1:8">
      <c r="A59" s="78" t="e">
        <f>IF(C59="","",VLOOKUP(C59,会員!B24:$D$1800,2,FALSE))</f>
        <v>#N/A</v>
      </c>
      <c r="B59" s="134" t="e">
        <f>IF(C59="","",VLOOKUP(C59,会員!B24:$D$1800,3,FALSE))</f>
        <v>#N/A</v>
      </c>
      <c r="C59" s="155" t="s">
        <v>1046</v>
      </c>
      <c r="D59" s="153">
        <v>12</v>
      </c>
      <c r="E59" s="150">
        <v>2378</v>
      </c>
      <c r="F59" s="153">
        <v>255</v>
      </c>
      <c r="G59" s="153">
        <v>668</v>
      </c>
      <c r="H59" s="150">
        <v>58</v>
      </c>
    </row>
    <row r="60" spans="1:8">
      <c r="A60" s="78" t="e">
        <f>IF(C60="","",VLOOKUP(C60,会員!B41:$D$1800,2,FALSE))</f>
        <v>#N/A</v>
      </c>
      <c r="B60" s="134" t="e">
        <f>IF(C60="","",VLOOKUP(C60,会員!B41:$D$1800,3,FALSE))</f>
        <v>#N/A</v>
      </c>
      <c r="C60" s="155" t="s">
        <v>1045</v>
      </c>
      <c r="D60" s="153">
        <v>12</v>
      </c>
      <c r="E60" s="150">
        <v>1928</v>
      </c>
      <c r="F60" s="153">
        <v>435</v>
      </c>
      <c r="G60" s="153">
        <v>568</v>
      </c>
      <c r="H60" s="150">
        <v>59</v>
      </c>
    </row>
    <row r="61" spans="1:8" ht="14.25" thickBot="1">
      <c r="A61" s="82" t="e">
        <f>IF(C61="","",VLOOKUP(C61,会員!B39:$D$1800,2,FALSE))</f>
        <v>#N/A</v>
      </c>
      <c r="B61" s="133" t="e">
        <f>IF(C61="","",VLOOKUP(C61,会員!B39:$D$1800,3,FALSE))</f>
        <v>#N/A</v>
      </c>
      <c r="C61" s="155" t="s">
        <v>1044</v>
      </c>
      <c r="D61" s="153">
        <v>12</v>
      </c>
      <c r="E61" s="150">
        <v>2059</v>
      </c>
      <c r="F61" s="153">
        <v>232</v>
      </c>
      <c r="G61" s="153">
        <v>618</v>
      </c>
      <c r="H61" s="150">
        <v>60</v>
      </c>
    </row>
    <row r="62" spans="1:8" ht="14.25" thickTop="1">
      <c r="A62" s="152" t="e">
        <f>IF(C62="","",VLOOKUP(C62,会員!B27:$D$1800,2,FALSE))</f>
        <v>#N/A</v>
      </c>
      <c r="B62" s="151" t="e">
        <f>IF(C62="","",VLOOKUP(C62,会員!B27:$D$1800,3,FALSE))</f>
        <v>#N/A</v>
      </c>
      <c r="C62" s="155" t="s">
        <v>1043</v>
      </c>
      <c r="D62" s="153">
        <v>12</v>
      </c>
      <c r="E62" s="150">
        <v>2311</v>
      </c>
      <c r="F62" s="153">
        <v>234</v>
      </c>
      <c r="G62" s="153">
        <v>622</v>
      </c>
      <c r="H62" s="150">
        <v>61</v>
      </c>
    </row>
    <row r="63" spans="1:8">
      <c r="A63" s="78" t="e">
        <f>IF(C63="","",VLOOKUP(C63,会員!B45:$D$1800,2,FALSE))</f>
        <v>#N/A</v>
      </c>
      <c r="B63" s="134" t="e">
        <f>IF(C63="","",VLOOKUP(C63,会員!B45:$D$1800,3,FALSE))</f>
        <v>#N/A</v>
      </c>
      <c r="C63" s="155" t="s">
        <v>1042</v>
      </c>
      <c r="D63" s="153">
        <v>12</v>
      </c>
      <c r="E63" s="150">
        <v>1702</v>
      </c>
      <c r="F63" s="153">
        <v>173</v>
      </c>
      <c r="G63" s="153">
        <v>449</v>
      </c>
      <c r="H63" s="150">
        <v>62</v>
      </c>
    </row>
    <row r="64" spans="1:8">
      <c r="A64" s="78" t="e">
        <f>IF(C64="","",VLOOKUP(C64,会員!B29:$D$1800,2,FALSE))</f>
        <v>#N/A</v>
      </c>
      <c r="B64" s="134" t="e">
        <f>IF(C64="","",VLOOKUP(C64,会員!B29:$D$1800,3,FALSE))</f>
        <v>#N/A</v>
      </c>
      <c r="C64" s="155" t="s">
        <v>1041</v>
      </c>
      <c r="D64" s="153">
        <v>12</v>
      </c>
      <c r="E64" s="150">
        <v>2277</v>
      </c>
      <c r="F64" s="153">
        <v>238</v>
      </c>
      <c r="G64" s="153">
        <v>584</v>
      </c>
      <c r="H64" s="150">
        <v>63</v>
      </c>
    </row>
    <row r="65" spans="1:20">
      <c r="A65" s="78" t="e">
        <f>IF(C65="","",VLOOKUP(C65,会員!B40:$D$1800,2,FALSE))</f>
        <v>#N/A</v>
      </c>
      <c r="B65" s="134" t="e">
        <f>IF(C65="","",VLOOKUP(C65,会員!B40:$D$1800,3,FALSE))</f>
        <v>#N/A</v>
      </c>
      <c r="C65" s="155" t="s">
        <v>1040</v>
      </c>
      <c r="D65" s="153">
        <v>12</v>
      </c>
      <c r="E65" s="150">
        <v>1883</v>
      </c>
      <c r="F65" s="153">
        <v>195</v>
      </c>
      <c r="G65" s="153">
        <v>492</v>
      </c>
      <c r="H65" s="150">
        <v>64</v>
      </c>
    </row>
    <row r="66" spans="1:20" ht="14.25" thickBot="1">
      <c r="A66" s="82" t="e">
        <f>IF(C66="","",VLOOKUP(C66,会員!B38:$D$1800,2,FALSE))</f>
        <v>#N/A</v>
      </c>
      <c r="B66" s="133" t="e">
        <f>IF(C66="","",VLOOKUP(C66,会員!B38:$D$1800,3,FALSE))</f>
        <v>#N/A</v>
      </c>
      <c r="C66" s="155" t="s">
        <v>1039</v>
      </c>
      <c r="D66" s="153">
        <v>12</v>
      </c>
      <c r="E66" s="150">
        <v>2171</v>
      </c>
      <c r="F66" s="153">
        <v>216</v>
      </c>
      <c r="G66" s="153">
        <v>563</v>
      </c>
      <c r="H66" s="150">
        <v>65</v>
      </c>
    </row>
    <row r="67" spans="1:20">
      <c r="A67" s="86" t="e">
        <f>IF(C67="","",VLOOKUP(C67,会員!B36:$D$1800,2,FALSE))</f>
        <v>#N/A</v>
      </c>
      <c r="B67" s="137" t="e">
        <f>IF(C67="","",VLOOKUP(C67,会員!B36:$D$1800,3,FALSE))</f>
        <v>#N/A</v>
      </c>
      <c r="C67" s="155" t="s">
        <v>1038</v>
      </c>
      <c r="D67" s="153">
        <v>12</v>
      </c>
      <c r="E67" s="150">
        <v>1795</v>
      </c>
      <c r="F67" s="153">
        <v>165</v>
      </c>
      <c r="G67" s="153">
        <v>469</v>
      </c>
      <c r="H67" s="150">
        <v>66</v>
      </c>
    </row>
    <row r="68" spans="1:20">
      <c r="A68" s="78" t="e">
        <f>IF(C68="","",VLOOKUP(C68,会員!B35:$D$1800,2,FALSE))</f>
        <v>#N/A</v>
      </c>
      <c r="B68" s="134" t="e">
        <f>IF(C68="","",VLOOKUP(C68,会員!B35:$D$1800,3,FALSE))</f>
        <v>#N/A</v>
      </c>
      <c r="C68" s="155" t="s">
        <v>1037</v>
      </c>
      <c r="D68" s="153">
        <v>12</v>
      </c>
      <c r="E68" s="150">
        <v>2012</v>
      </c>
      <c r="F68" s="153">
        <v>220</v>
      </c>
      <c r="G68" s="153">
        <v>490</v>
      </c>
      <c r="H68" s="150">
        <v>67</v>
      </c>
    </row>
    <row r="69" spans="1:20">
      <c r="A69" s="78" t="e">
        <f>IF(C69="","",VLOOKUP(C69,会員!B43:$D$1800,2,FALSE))</f>
        <v>#N/A</v>
      </c>
      <c r="B69" s="134" t="e">
        <f>IF(C69="","",VLOOKUP(C69,会員!B43:$D$1800,3,FALSE))</f>
        <v>#N/A</v>
      </c>
      <c r="C69" s="155" t="s">
        <v>1036</v>
      </c>
      <c r="D69" s="153">
        <v>12</v>
      </c>
      <c r="E69" s="150">
        <v>1860</v>
      </c>
      <c r="F69" s="153">
        <v>194</v>
      </c>
      <c r="G69" s="153">
        <v>498</v>
      </c>
      <c r="H69" s="150">
        <v>68</v>
      </c>
    </row>
    <row r="70" spans="1:20">
      <c r="A70" s="78" t="e">
        <f>IF(C70="","",VLOOKUP(C70,会員!B31:$D$1800,2,FALSE))</f>
        <v>#N/A</v>
      </c>
      <c r="B70" s="134" t="e">
        <f>IF(C70="","",VLOOKUP(C70,会員!B31:$D$1800,3,FALSE))</f>
        <v>#N/A</v>
      </c>
      <c r="C70" s="159" t="s">
        <v>1035</v>
      </c>
      <c r="D70" s="158">
        <v>12</v>
      </c>
      <c r="E70" s="150">
        <v>2243</v>
      </c>
      <c r="F70" s="158">
        <v>237</v>
      </c>
      <c r="G70" s="158">
        <v>601</v>
      </c>
      <c r="H70" s="150">
        <v>69</v>
      </c>
    </row>
    <row r="71" spans="1:20" ht="14.25" thickBot="1">
      <c r="A71" s="82" t="e">
        <f>IF(C71="","",VLOOKUP(C71,会員!B42:$D$1800,2,FALSE))</f>
        <v>#N/A</v>
      </c>
      <c r="B71" s="133" t="e">
        <f>IF(C71="","",VLOOKUP(C71,会員!B42:$D$1800,3,FALSE))</f>
        <v>#N/A</v>
      </c>
      <c r="C71" s="157" t="s">
        <v>1034</v>
      </c>
      <c r="D71" s="156">
        <v>12</v>
      </c>
      <c r="E71" s="150">
        <v>1812</v>
      </c>
      <c r="F71" s="156">
        <v>181</v>
      </c>
      <c r="G71" s="156">
        <v>475</v>
      </c>
      <c r="H71" s="150">
        <v>70</v>
      </c>
    </row>
    <row r="72" spans="1:20" ht="18">
      <c r="A72" s="86" t="e">
        <f>IF(C72="","",VLOOKUP(C72,会員!B34:$D$1800,2,FALSE))</f>
        <v>#N/A</v>
      </c>
      <c r="B72" s="137" t="e">
        <f>IF(C72="","",VLOOKUP(C72,会員!B34:$D$1800,3,FALSE))</f>
        <v>#N/A</v>
      </c>
      <c r="C72" s="155" t="s">
        <v>1033</v>
      </c>
      <c r="D72" s="153">
        <v>12</v>
      </c>
      <c r="E72" s="150">
        <v>2019</v>
      </c>
      <c r="F72" s="153">
        <v>264</v>
      </c>
      <c r="G72" s="153">
        <v>620</v>
      </c>
      <c r="H72" s="150">
        <v>71</v>
      </c>
      <c r="T72" s="160">
        <v>161</v>
      </c>
    </row>
    <row r="73" spans="1:20">
      <c r="A73" s="78" t="e">
        <f>IF(C73="","",VLOOKUP(C73,会員!B47:$D$1800,2,FALSE))</f>
        <v>#N/A</v>
      </c>
      <c r="B73" s="134" t="e">
        <f>IF(C73="","",VLOOKUP(C73,会員!B47:$D$1800,3,FALSE))</f>
        <v>#N/A</v>
      </c>
      <c r="C73" s="155" t="s">
        <v>1032</v>
      </c>
      <c r="D73" s="153">
        <v>12</v>
      </c>
      <c r="E73" s="150">
        <v>1519</v>
      </c>
      <c r="F73" s="153">
        <v>168</v>
      </c>
      <c r="G73" s="153">
        <v>441</v>
      </c>
      <c r="H73" s="150">
        <v>72</v>
      </c>
    </row>
    <row r="74" spans="1:20">
      <c r="A74" s="78" t="str">
        <f>IF(C74="","",VLOOKUP(C74,会員!B48:$D$1800,2,FALSE))</f>
        <v>44-H</v>
      </c>
      <c r="B74" s="134" t="str">
        <f>IF(C74="","",VLOOKUP(C74,会員!B48:$D$1800,3,FALSE))</f>
        <v>01065</v>
      </c>
      <c r="C74" s="155" t="s">
        <v>1031</v>
      </c>
      <c r="D74" s="153">
        <v>12</v>
      </c>
      <c r="E74" s="150">
        <v>1362</v>
      </c>
      <c r="F74" s="153">
        <v>136</v>
      </c>
      <c r="G74" s="153">
        <v>351</v>
      </c>
      <c r="H74" s="150">
        <v>73</v>
      </c>
    </row>
    <row r="75" spans="1:20">
      <c r="A75" s="78" t="str">
        <f>IF(C75="","",VLOOKUP(C75,会員!B49:$D$1800,2,FALSE))</f>
        <v>44-H</v>
      </c>
      <c r="B75" s="134" t="str">
        <f>IF(C75="","",VLOOKUP(C75,会員!B49:$D$1800,3,FALSE))</f>
        <v>01066</v>
      </c>
      <c r="C75" s="154" t="s">
        <v>1030</v>
      </c>
      <c r="D75" s="153">
        <v>12</v>
      </c>
      <c r="E75" s="150">
        <v>1313</v>
      </c>
      <c r="F75" s="153">
        <v>141</v>
      </c>
      <c r="G75" s="153">
        <v>349</v>
      </c>
      <c r="H75" s="150">
        <v>74</v>
      </c>
    </row>
    <row r="76" spans="1:20" ht="14.25" thickBot="1">
      <c r="A76" s="82" t="str">
        <f>IF(C76="","",VLOOKUP(C76,会員!B23:$D$1800,2,FALSE))</f>
        <v>44-A</v>
      </c>
      <c r="B76" s="133" t="str">
        <f>IF(C76="","",VLOOKUP(C76,会員!B23:$D$1800,3,FALSE))</f>
        <v>00466</v>
      </c>
      <c r="C76" s="155" t="s">
        <v>1029</v>
      </c>
      <c r="D76" s="153">
        <v>12</v>
      </c>
      <c r="E76" s="150">
        <v>2426</v>
      </c>
      <c r="F76" s="153">
        <v>279</v>
      </c>
      <c r="G76" s="153">
        <v>629</v>
      </c>
      <c r="H76" s="150">
        <v>75</v>
      </c>
    </row>
    <row r="77" spans="1:20">
      <c r="A77" s="86" t="str">
        <f>IF(C77="","",VLOOKUP(C77,会員!B32:$D$1800,2,FALSE))</f>
        <v>44-A</v>
      </c>
      <c r="B77" s="137" t="str">
        <f>IF(C77="","",VLOOKUP(C77,会員!B32:$D$1800,3,FALSE))</f>
        <v>00470</v>
      </c>
      <c r="C77" s="155" t="s">
        <v>1028</v>
      </c>
      <c r="D77" s="153">
        <v>12</v>
      </c>
      <c r="E77" s="150">
        <v>2142</v>
      </c>
      <c r="F77" s="153">
        <v>215</v>
      </c>
      <c r="G77" s="153">
        <v>584</v>
      </c>
      <c r="H77" s="150">
        <v>76</v>
      </c>
    </row>
    <row r="78" spans="1:20">
      <c r="A78" s="78" t="e">
        <f>IF(C78="","",VLOOKUP(C78,会員!B44:$D$1800,2,FALSE))</f>
        <v>#N/A</v>
      </c>
      <c r="B78" s="134" t="e">
        <f>IF(C78="","",VLOOKUP(C78,会員!B44:$D$1800,3,FALSE))</f>
        <v>#N/A</v>
      </c>
      <c r="C78" s="155" t="s">
        <v>1027</v>
      </c>
      <c r="D78" s="153">
        <v>12</v>
      </c>
      <c r="E78" s="150">
        <v>1915</v>
      </c>
      <c r="F78" s="153">
        <v>215</v>
      </c>
      <c r="G78" s="153">
        <v>574</v>
      </c>
      <c r="H78" s="150">
        <v>77</v>
      </c>
    </row>
    <row r="79" spans="1:20">
      <c r="A79" s="78" t="e">
        <f>IF(C79="","",VLOOKUP(C79,会員!B30:$D$1800,2,FALSE))</f>
        <v>#N/A</v>
      </c>
      <c r="B79" s="134" t="e">
        <f>IF(C79="","",VLOOKUP(C79,会員!B30:$D$1800,3,FALSE))</f>
        <v>#N/A</v>
      </c>
      <c r="C79" s="155" t="s">
        <v>1026</v>
      </c>
      <c r="D79" s="153">
        <v>12</v>
      </c>
      <c r="E79" s="150">
        <v>2416</v>
      </c>
      <c r="F79" s="153">
        <v>256</v>
      </c>
      <c r="G79" s="153">
        <v>636</v>
      </c>
      <c r="H79" s="150">
        <v>78</v>
      </c>
    </row>
    <row r="80" spans="1:20">
      <c r="A80" s="78" t="e">
        <f>IF(C80="","",VLOOKUP(C80,会員!B25:$D$1800,2,FALSE))</f>
        <v>#N/A</v>
      </c>
      <c r="B80" s="134" t="e">
        <f>IF(C80="","",VLOOKUP(C80,会員!B25:$D$1800,3,FALSE))</f>
        <v>#N/A</v>
      </c>
      <c r="C80" s="155" t="s">
        <v>1025</v>
      </c>
      <c r="D80" s="153">
        <v>12</v>
      </c>
      <c r="E80" s="150">
        <v>2359</v>
      </c>
      <c r="F80" s="153">
        <v>268</v>
      </c>
      <c r="G80" s="153">
        <v>632</v>
      </c>
      <c r="H80" s="150">
        <v>79</v>
      </c>
    </row>
    <row r="81" spans="1:8" ht="14.25" thickBot="1">
      <c r="A81" s="82" t="e">
        <f>IF(C81="","",VLOOKUP(C81,会員!B26:$D$1800,2,FALSE))</f>
        <v>#N/A</v>
      </c>
      <c r="B81" s="133" t="e">
        <f>IF(C81="","",VLOOKUP(C81,会員!B26:$D$1800,3,FALSE))</f>
        <v>#N/A</v>
      </c>
      <c r="C81" s="155" t="s">
        <v>1024</v>
      </c>
      <c r="D81" s="153">
        <v>12</v>
      </c>
      <c r="E81" s="150">
        <v>2381</v>
      </c>
      <c r="F81" s="153">
        <v>226</v>
      </c>
      <c r="G81" s="153">
        <v>631</v>
      </c>
      <c r="H81" s="150">
        <v>80</v>
      </c>
    </row>
    <row r="82" spans="1:8">
      <c r="A82" s="86" t="e">
        <f>IF(C82="","",VLOOKUP(C82,会員!B28:$D$1800,2,FALSE))</f>
        <v>#N/A</v>
      </c>
      <c r="B82" s="137" t="e">
        <f>IF(C82="","",VLOOKUP(C82,会員!B28:$D$1800,3,FALSE))</f>
        <v>#N/A</v>
      </c>
      <c r="C82" s="155" t="s">
        <v>1023</v>
      </c>
      <c r="D82" s="153">
        <v>12</v>
      </c>
      <c r="E82" s="150">
        <v>2373</v>
      </c>
      <c r="F82" s="153">
        <v>238</v>
      </c>
      <c r="G82" s="153">
        <v>631</v>
      </c>
      <c r="H82" s="150">
        <v>81</v>
      </c>
    </row>
    <row r="83" spans="1:8">
      <c r="A83" s="78" t="e">
        <f>IF(C83="","",VLOOKUP(C83,会員!B46:$D$1800,2,FALSE))</f>
        <v>#N/A</v>
      </c>
      <c r="B83" s="134" t="e">
        <f>IF(C83="","",VLOOKUP(C83,会員!B46:$D$1800,3,FALSE))</f>
        <v>#N/A</v>
      </c>
      <c r="C83" s="155" t="s">
        <v>1022</v>
      </c>
      <c r="D83" s="153">
        <v>12</v>
      </c>
      <c r="E83" s="150">
        <v>1751</v>
      </c>
      <c r="F83" s="153">
        <v>185</v>
      </c>
      <c r="G83" s="153">
        <v>485</v>
      </c>
      <c r="H83" s="150">
        <v>82</v>
      </c>
    </row>
    <row r="84" spans="1:8">
      <c r="A84" s="78" t="e">
        <f>IF(C84="","",VLOOKUP(C84,会員!B37:$D$1800,2,FALSE))</f>
        <v>#N/A</v>
      </c>
      <c r="B84" s="134" t="e">
        <f>IF(C84="","",VLOOKUP(C84,会員!B37:$D$1800,3,FALSE))</f>
        <v>#N/A</v>
      </c>
      <c r="C84" s="155" t="s">
        <v>1021</v>
      </c>
      <c r="D84" s="153">
        <v>12</v>
      </c>
      <c r="E84" s="150">
        <v>2190</v>
      </c>
      <c r="F84" s="153">
        <v>217</v>
      </c>
      <c r="G84" s="153">
        <v>588</v>
      </c>
      <c r="H84" s="150">
        <v>83</v>
      </c>
    </row>
    <row r="85" spans="1:8">
      <c r="A85" s="78" t="str">
        <f>IF(C85="","",VLOOKUP(C85,会員!B106:$D$1800,2,FALSE))</f>
        <v/>
      </c>
      <c r="B85" s="134" t="str">
        <f>IF(C85="","",VLOOKUP(C85,会員!B106:$D$1800,3,FALSE))</f>
        <v/>
      </c>
      <c r="C85" s="155"/>
      <c r="D85" s="153"/>
      <c r="F85" s="153"/>
      <c r="G85" s="153"/>
      <c r="H85" s="150">
        <v>84</v>
      </c>
    </row>
    <row r="86" spans="1:8" ht="14.25" thickBot="1">
      <c r="A86" s="82" t="str">
        <f>IF(C86="","",VLOOKUP(C86,会員!B107:$D$1800,2,FALSE))</f>
        <v/>
      </c>
      <c r="B86" s="133" t="str">
        <f>IF(C86="","",VLOOKUP(C86,会員!B107:$D$1800,3,FALSE))</f>
        <v/>
      </c>
      <c r="C86" s="155"/>
      <c r="D86" s="153"/>
      <c r="F86" s="153"/>
      <c r="G86" s="153"/>
      <c r="H86" s="150">
        <v>85</v>
      </c>
    </row>
    <row r="87" spans="1:8">
      <c r="A87" s="86" t="str">
        <f>IF(C87="","",VLOOKUP(C87,会員!B108:$D$1800,2,FALSE))</f>
        <v/>
      </c>
      <c r="B87" s="137" t="str">
        <f>IF(C87="","",VLOOKUP(C87,会員!B108:$D$1800,3,FALSE))</f>
        <v/>
      </c>
      <c r="C87" s="155"/>
      <c r="D87" s="153"/>
      <c r="F87" s="153"/>
      <c r="G87" s="153"/>
      <c r="H87" s="150">
        <v>86</v>
      </c>
    </row>
    <row r="88" spans="1:8">
      <c r="A88" s="78" t="str">
        <f>IF(C88="","",VLOOKUP(C88,会員!B109:$D$1800,2,FALSE))</f>
        <v/>
      </c>
      <c r="B88" s="134" t="str">
        <f>IF(C88="","",VLOOKUP(C88,会員!B109:$D$1800,3,FALSE))</f>
        <v/>
      </c>
      <c r="C88" s="155"/>
      <c r="D88" s="153"/>
      <c r="F88" s="153"/>
      <c r="G88" s="153"/>
      <c r="H88" s="150">
        <v>87</v>
      </c>
    </row>
    <row r="89" spans="1:8">
      <c r="A89" s="78" t="str">
        <f>IF(C89="","",VLOOKUP(C89,会員!B110:$D$1800,2,FALSE))</f>
        <v/>
      </c>
      <c r="B89" s="134" t="str">
        <f>IF(C89="","",VLOOKUP(C89,会員!B110:$D$1800,3,FALSE))</f>
        <v/>
      </c>
      <c r="C89" s="155"/>
      <c r="D89" s="153"/>
      <c r="F89" s="153"/>
      <c r="G89" s="153"/>
      <c r="H89" s="150">
        <v>88</v>
      </c>
    </row>
    <row r="90" spans="1:8">
      <c r="A90" s="78" t="str">
        <f>IF(C90="","",VLOOKUP(C90,会員!B111:$D$1800,2,FALSE))</f>
        <v/>
      </c>
      <c r="B90" s="134" t="str">
        <f>IF(C90="","",VLOOKUP(C90,会員!B111:$D$1800,3,FALSE))</f>
        <v/>
      </c>
      <c r="C90" s="155"/>
      <c r="D90" s="153"/>
      <c r="F90" s="153"/>
      <c r="G90" s="153"/>
      <c r="H90" s="150">
        <v>89</v>
      </c>
    </row>
    <row r="91" spans="1:8" ht="14.25" thickBot="1">
      <c r="A91" s="82" t="str">
        <f>IF(C91="","",VLOOKUP(C91,会員!B112:$D$1800,2,FALSE))</f>
        <v/>
      </c>
      <c r="B91" s="133" t="str">
        <f>IF(C91="","",VLOOKUP(C91,会員!B112:$D$1800,3,FALSE))</f>
        <v/>
      </c>
      <c r="C91" s="155"/>
      <c r="D91" s="153"/>
      <c r="F91" s="153"/>
      <c r="G91" s="153"/>
      <c r="H91" s="150">
        <v>90</v>
      </c>
    </row>
    <row r="92" spans="1:8" ht="14.25" thickTop="1">
      <c r="A92" s="152" t="str">
        <f>IF(C92="","",VLOOKUP(C92,会員!B113:$D$1800,2,FALSE))</f>
        <v/>
      </c>
      <c r="B92" s="151" t="str">
        <f>IF(C92="","",VLOOKUP(C92,会員!B113:$D$1800,3,FALSE))</f>
        <v/>
      </c>
      <c r="C92" s="155"/>
      <c r="D92" s="153"/>
      <c r="F92" s="153"/>
      <c r="G92" s="153"/>
      <c r="H92" s="150">
        <v>91</v>
      </c>
    </row>
    <row r="93" spans="1:8">
      <c r="A93" s="78" t="str">
        <f>IF(C93="","",VLOOKUP(C93,会員!B114:$D$1800,2,FALSE))</f>
        <v/>
      </c>
      <c r="B93" s="134" t="str">
        <f>IF(C93="","",VLOOKUP(C93,会員!B114:$D$1800,3,FALSE))</f>
        <v/>
      </c>
      <c r="C93" s="155"/>
      <c r="D93" s="153"/>
      <c r="F93" s="153"/>
      <c r="G93" s="153"/>
      <c r="H93" s="150">
        <v>92</v>
      </c>
    </row>
    <row r="94" spans="1:8">
      <c r="A94" s="78" t="str">
        <f>IF(C94="","",VLOOKUP(C94,会員!B115:$D$1800,2,FALSE))</f>
        <v/>
      </c>
      <c r="B94" s="134" t="str">
        <f>IF(C94="","",VLOOKUP(C94,会員!B115:$D$1800,3,FALSE))</f>
        <v/>
      </c>
      <c r="C94" s="155"/>
      <c r="D94" s="153"/>
      <c r="F94" s="153"/>
      <c r="G94" s="153"/>
      <c r="H94" s="150">
        <v>93</v>
      </c>
    </row>
    <row r="95" spans="1:8">
      <c r="A95" s="78" t="str">
        <f>IF(C95="","",VLOOKUP(C95,会員!B116:$D$1800,2,FALSE))</f>
        <v/>
      </c>
      <c r="B95" s="134" t="str">
        <f>IF(C95="","",VLOOKUP(C95,会員!B116:$D$1800,3,FALSE))</f>
        <v/>
      </c>
      <c r="C95" s="155"/>
      <c r="D95" s="153"/>
      <c r="F95" s="153"/>
      <c r="G95" s="153"/>
      <c r="H95" s="150">
        <v>94</v>
      </c>
    </row>
    <row r="96" spans="1:8" ht="14.25" thickBot="1">
      <c r="A96" s="82" t="str">
        <f>IF(C96="","",VLOOKUP(C96,会員!B117:$D$1800,2,FALSE))</f>
        <v/>
      </c>
      <c r="B96" s="133" t="str">
        <f>IF(C96="","",VLOOKUP(C96,会員!B117:$D$1800,3,FALSE))</f>
        <v/>
      </c>
      <c r="C96" s="155"/>
      <c r="D96" s="153"/>
      <c r="F96" s="153"/>
      <c r="G96" s="153"/>
      <c r="H96" s="150">
        <v>95</v>
      </c>
    </row>
    <row r="97" spans="1:8">
      <c r="A97" s="86" t="str">
        <f>IF(C97="","",VLOOKUP(C97,会員!B118:$D$1800,2,FALSE))</f>
        <v/>
      </c>
      <c r="B97" s="137" t="str">
        <f>IF(C97="","",VLOOKUP(C97,会員!B118:$D$1800,3,FALSE))</f>
        <v/>
      </c>
      <c r="C97" s="155"/>
      <c r="D97" s="153"/>
      <c r="F97" s="153"/>
      <c r="G97" s="153"/>
      <c r="H97" s="150">
        <v>96</v>
      </c>
    </row>
    <row r="98" spans="1:8">
      <c r="A98" s="78" t="str">
        <f>IF(C98="","",VLOOKUP(C98,会員!B119:$D$1800,2,FALSE))</f>
        <v/>
      </c>
      <c r="B98" s="134" t="str">
        <f>IF(C98="","",VLOOKUP(C98,会員!B119:$D$1800,3,FALSE))</f>
        <v/>
      </c>
      <c r="C98" s="155"/>
      <c r="D98" s="153"/>
      <c r="F98" s="153"/>
      <c r="G98" s="153"/>
      <c r="H98" s="150">
        <v>97</v>
      </c>
    </row>
    <row r="99" spans="1:8">
      <c r="A99" s="78" t="str">
        <f>IF(C99="","",VLOOKUP(C99,会員!B120:$D$1800,2,FALSE))</f>
        <v/>
      </c>
      <c r="B99" s="134" t="str">
        <f>IF(C99="","",VLOOKUP(C99,会員!B120:$D$1800,3,FALSE))</f>
        <v/>
      </c>
      <c r="C99" s="155"/>
      <c r="D99" s="153"/>
      <c r="F99" s="153"/>
      <c r="G99" s="153"/>
      <c r="H99" s="150">
        <v>98</v>
      </c>
    </row>
    <row r="100" spans="1:8">
      <c r="A100" s="78" t="str">
        <f>IF(C100="","",VLOOKUP(C100,会員!B121:$D$1800,2,FALSE))</f>
        <v/>
      </c>
      <c r="B100" s="134" t="str">
        <f>IF(C100="","",VLOOKUP(C100,会員!B121:$D$1800,3,FALSE))</f>
        <v/>
      </c>
      <c r="C100" s="155"/>
      <c r="D100" s="153"/>
      <c r="F100" s="153"/>
      <c r="G100" s="153"/>
      <c r="H100" s="150">
        <v>99</v>
      </c>
    </row>
    <row r="101" spans="1:8" ht="14.25" thickBot="1">
      <c r="A101" s="82" t="str">
        <f>IF(C101="","",VLOOKUP(C101,会員!B122:$D$1800,2,FALSE))</f>
        <v/>
      </c>
      <c r="B101" s="133" t="str">
        <f>IF(C101="","",VLOOKUP(C101,会員!B122:$D$1800,3,FALSE))</f>
        <v/>
      </c>
      <c r="C101" s="155"/>
      <c r="D101" s="153"/>
      <c r="F101" s="153"/>
      <c r="G101" s="153"/>
      <c r="H101" s="150">
        <v>100</v>
      </c>
    </row>
    <row r="102" spans="1:8">
      <c r="A102" s="86" t="str">
        <f>IF(C102="","",VLOOKUP(C102,会員!B123:$D$1800,2,FALSE))</f>
        <v/>
      </c>
      <c r="B102" s="137" t="str">
        <f>IF(C102="","",VLOOKUP(C102,会員!B123:$D$1800,3,FALSE))</f>
        <v/>
      </c>
      <c r="C102" s="155"/>
      <c r="D102" s="153"/>
      <c r="F102" s="153"/>
      <c r="G102" s="153"/>
      <c r="H102" s="150">
        <v>101</v>
      </c>
    </row>
    <row r="103" spans="1:8">
      <c r="A103" s="78" t="str">
        <f>IF(C103="","",VLOOKUP(C103,会員!B124:$D$1800,2,FALSE))</f>
        <v/>
      </c>
      <c r="B103" s="134" t="str">
        <f>IF(C103="","",VLOOKUP(C103,会員!B124:$D$1800,3,FALSE))</f>
        <v/>
      </c>
      <c r="C103" s="155"/>
      <c r="D103" s="153"/>
      <c r="F103" s="153"/>
      <c r="G103" s="153"/>
      <c r="H103" s="150">
        <v>102</v>
      </c>
    </row>
    <row r="104" spans="1:8">
      <c r="A104" s="78" t="str">
        <f>IF(C104="","",VLOOKUP(C104,会員!B125:$D$1800,2,FALSE))</f>
        <v/>
      </c>
      <c r="B104" s="134" t="str">
        <f>IF(C104="","",VLOOKUP(C104,会員!B125:$D$1800,3,FALSE))</f>
        <v/>
      </c>
      <c r="C104" s="155"/>
      <c r="D104" s="153"/>
      <c r="F104" s="153"/>
      <c r="G104" s="153"/>
      <c r="H104" s="150">
        <v>103</v>
      </c>
    </row>
    <row r="105" spans="1:8">
      <c r="A105" s="78" t="str">
        <f>IF(C105="","",VLOOKUP(C105,会員!B126:$D$1800,2,FALSE))</f>
        <v/>
      </c>
      <c r="B105" s="134" t="str">
        <f>IF(C105="","",VLOOKUP(C105,会員!B126:$D$1800,3,FALSE))</f>
        <v/>
      </c>
      <c r="C105" s="155"/>
      <c r="D105" s="153"/>
      <c r="F105" s="153"/>
      <c r="G105" s="153"/>
      <c r="H105" s="150">
        <v>104</v>
      </c>
    </row>
    <row r="106" spans="1:8" ht="14.25" thickBot="1">
      <c r="A106" s="82" t="str">
        <f>IF(C106="","",VLOOKUP(C106,会員!B127:$D$1800,2,FALSE))</f>
        <v/>
      </c>
      <c r="B106" s="133" t="str">
        <f>IF(C106="","",VLOOKUP(C106,会員!B127:$D$1800,3,FALSE))</f>
        <v/>
      </c>
      <c r="C106" s="155"/>
      <c r="D106" s="153"/>
      <c r="F106" s="153"/>
      <c r="G106" s="153"/>
      <c r="H106" s="150">
        <v>105</v>
      </c>
    </row>
    <row r="107" spans="1:8">
      <c r="A107" s="86" t="str">
        <f>IF(C107="","",VLOOKUP(C107,会員!B128:$D$1800,2,FALSE))</f>
        <v/>
      </c>
      <c r="B107" s="137" t="str">
        <f>IF(C107="","",VLOOKUP(C107,会員!B128:$D$1800,3,FALSE))</f>
        <v/>
      </c>
      <c r="C107" s="155"/>
      <c r="D107" s="153"/>
      <c r="F107" s="153"/>
      <c r="G107" s="153"/>
      <c r="H107" s="150">
        <v>106</v>
      </c>
    </row>
    <row r="108" spans="1:8">
      <c r="A108" s="78" t="str">
        <f>IF(C108="","",VLOOKUP(C108,会員!B129:$D$1800,2,FALSE))</f>
        <v/>
      </c>
      <c r="B108" s="134" t="str">
        <f>IF(C108="","",VLOOKUP(C108,会員!B129:$D$1800,3,FALSE))</f>
        <v/>
      </c>
      <c r="C108" s="155"/>
      <c r="D108" s="153"/>
      <c r="F108" s="153"/>
      <c r="G108" s="153"/>
      <c r="H108" s="150">
        <v>107</v>
      </c>
    </row>
    <row r="109" spans="1:8">
      <c r="A109" s="78" t="str">
        <f>IF(C109="","",VLOOKUP(C109,会員!B130:$D$1800,2,FALSE))</f>
        <v/>
      </c>
      <c r="B109" s="134" t="str">
        <f>IF(C109="","",VLOOKUP(C109,会員!B130:$D$1800,3,FALSE))</f>
        <v/>
      </c>
      <c r="C109" s="155"/>
      <c r="D109" s="153"/>
      <c r="F109" s="153"/>
      <c r="G109" s="153"/>
      <c r="H109" s="150">
        <v>108</v>
      </c>
    </row>
    <row r="110" spans="1:8">
      <c r="A110" s="78" t="str">
        <f>IF(C110="","",VLOOKUP(C110,会員!B131:$D$1800,2,FALSE))</f>
        <v/>
      </c>
      <c r="B110" s="134" t="str">
        <f>IF(C110="","",VLOOKUP(C110,会員!B131:$D$1800,3,FALSE))</f>
        <v/>
      </c>
      <c r="C110" s="155"/>
      <c r="D110" s="153"/>
      <c r="F110" s="153"/>
      <c r="G110" s="153"/>
      <c r="H110" s="150">
        <v>109</v>
      </c>
    </row>
    <row r="111" spans="1:8" ht="14.25" thickBot="1">
      <c r="A111" s="82" t="str">
        <f>IF(C111="","",VLOOKUP(C111,会員!B132:$D$1800,2,FALSE))</f>
        <v/>
      </c>
      <c r="B111" s="133" t="str">
        <f>IF(C111="","",VLOOKUP(C111,会員!B132:$D$1800,3,FALSE))</f>
        <v/>
      </c>
      <c r="C111" s="155"/>
      <c r="D111" s="153"/>
      <c r="F111" s="153"/>
      <c r="G111" s="153"/>
      <c r="H111" s="150">
        <v>110</v>
      </c>
    </row>
    <row r="112" spans="1:8">
      <c r="A112" s="86" t="str">
        <f>IF(C112="","",VLOOKUP(C112,会員!B133:$D$1800,2,FALSE))</f>
        <v/>
      </c>
      <c r="B112" s="137" t="str">
        <f>IF(C112="","",VLOOKUP(C112,会員!B133:$D$1800,3,FALSE))</f>
        <v/>
      </c>
      <c r="C112" s="155"/>
      <c r="D112" s="153"/>
      <c r="F112" s="153"/>
      <c r="G112" s="153"/>
      <c r="H112" s="150">
        <v>111</v>
      </c>
    </row>
    <row r="113" spans="1:8">
      <c r="A113" s="78" t="str">
        <f>IF(C113="","",VLOOKUP(C113,会員!B134:$D$1800,2,FALSE))</f>
        <v/>
      </c>
      <c r="B113" s="134" t="str">
        <f>IF(C113="","",VLOOKUP(C113,会員!B134:$D$1800,3,FALSE))</f>
        <v/>
      </c>
      <c r="C113" s="155"/>
      <c r="D113" s="153"/>
      <c r="F113" s="153"/>
      <c r="G113" s="153"/>
      <c r="H113" s="150">
        <v>112</v>
      </c>
    </row>
    <row r="114" spans="1:8">
      <c r="A114" s="78" t="str">
        <f>IF(C114="","",VLOOKUP(C114,会員!B135:$D$1800,2,FALSE))</f>
        <v/>
      </c>
      <c r="B114" s="134" t="str">
        <f>IF(C114="","",VLOOKUP(C114,会員!B135:$D$1800,3,FALSE))</f>
        <v/>
      </c>
      <c r="C114" s="155"/>
      <c r="D114" s="153"/>
      <c r="F114" s="153"/>
      <c r="G114" s="153"/>
      <c r="H114" s="150">
        <v>113</v>
      </c>
    </row>
    <row r="115" spans="1:8">
      <c r="A115" s="78" t="str">
        <f>IF(C115="","",VLOOKUP(C115,会員!B136:$D$1800,2,FALSE))</f>
        <v/>
      </c>
      <c r="B115" s="134" t="str">
        <f>IF(C115="","",VLOOKUP(C115,会員!B136:$D$1800,3,FALSE))</f>
        <v/>
      </c>
      <c r="C115" s="155"/>
      <c r="D115" s="153"/>
      <c r="F115" s="153"/>
      <c r="G115" s="153"/>
      <c r="H115" s="150">
        <v>114</v>
      </c>
    </row>
    <row r="116" spans="1:8" ht="14.25" thickBot="1">
      <c r="A116" s="82" t="str">
        <f>IF(C116="","",VLOOKUP(C116,会員!B137:$D$1800,2,FALSE))</f>
        <v/>
      </c>
      <c r="B116" s="133" t="str">
        <f>IF(C116="","",VLOOKUP(C116,会員!B137:$D$1800,3,FALSE))</f>
        <v/>
      </c>
      <c r="C116" s="155"/>
      <c r="D116" s="153"/>
      <c r="F116" s="153"/>
      <c r="G116" s="153"/>
      <c r="H116" s="150">
        <v>115</v>
      </c>
    </row>
    <row r="117" spans="1:8">
      <c r="A117" s="86" t="str">
        <f>IF(C117="","",VLOOKUP(C117,会員!B138:$D$1800,2,FALSE))</f>
        <v/>
      </c>
      <c r="B117" s="137" t="str">
        <f>IF(C117="","",VLOOKUP(C117,会員!B138:$D$1800,3,FALSE))</f>
        <v/>
      </c>
      <c r="C117" s="155"/>
      <c r="D117" s="153"/>
      <c r="F117" s="153"/>
      <c r="G117" s="153"/>
      <c r="H117" s="150">
        <v>116</v>
      </c>
    </row>
    <row r="118" spans="1:8">
      <c r="A118" s="78" t="str">
        <f>IF(C118="","",VLOOKUP(C118,会員!B139:$D$1800,2,FALSE))</f>
        <v/>
      </c>
      <c r="B118" s="134" t="str">
        <f>IF(C118="","",VLOOKUP(C118,会員!B139:$D$1800,3,FALSE))</f>
        <v/>
      </c>
      <c r="C118" s="155"/>
      <c r="D118" s="153"/>
      <c r="F118" s="153"/>
      <c r="G118" s="153"/>
      <c r="H118" s="150">
        <v>117</v>
      </c>
    </row>
    <row r="119" spans="1:8">
      <c r="A119" s="78" t="str">
        <f>IF(C119="","",VLOOKUP(C119,会員!B140:$D$1800,2,FALSE))</f>
        <v/>
      </c>
      <c r="B119" s="134" t="str">
        <f>IF(C119="","",VLOOKUP(C119,会員!B140:$D$1800,3,FALSE))</f>
        <v/>
      </c>
      <c r="C119" s="155"/>
      <c r="D119" s="153"/>
      <c r="F119" s="153"/>
      <c r="G119" s="153"/>
      <c r="H119" s="150">
        <v>118</v>
      </c>
    </row>
    <row r="120" spans="1:8">
      <c r="A120" s="78" t="str">
        <f>IF(C120="","",VLOOKUP(C120,会員!B141:$D$1800,2,FALSE))</f>
        <v/>
      </c>
      <c r="B120" s="134" t="str">
        <f>IF(C120="","",VLOOKUP(C120,会員!B141:$D$1800,3,FALSE))</f>
        <v/>
      </c>
      <c r="C120" s="155"/>
      <c r="D120" s="153"/>
      <c r="F120" s="153"/>
      <c r="G120" s="153"/>
      <c r="H120" s="150">
        <v>119</v>
      </c>
    </row>
    <row r="121" spans="1:8" ht="14.25" thickBot="1">
      <c r="A121" s="82" t="str">
        <f>IF(C121="","",VLOOKUP(C121,会員!B142:$D$1800,2,FALSE))</f>
        <v/>
      </c>
      <c r="B121" s="133" t="str">
        <f>IF(C121="","",VLOOKUP(C121,会員!B142:$D$1800,3,FALSE))</f>
        <v/>
      </c>
      <c r="C121" s="155"/>
      <c r="D121" s="153"/>
      <c r="F121" s="153"/>
      <c r="G121" s="153"/>
      <c r="H121" s="150">
        <v>120</v>
      </c>
    </row>
    <row r="122" spans="1:8" ht="14.25" thickTop="1">
      <c r="A122" s="152" t="str">
        <f>IF(C122="","",VLOOKUP(C122,会員!B143:$D$1800,2,FALSE))</f>
        <v/>
      </c>
      <c r="B122" s="151" t="str">
        <f>IF(C122="","",VLOOKUP(C122,会員!B143:$D$1800,3,FALSE))</f>
        <v/>
      </c>
      <c r="C122" s="155"/>
      <c r="D122" s="153"/>
      <c r="F122" s="153"/>
      <c r="G122" s="153"/>
      <c r="H122" s="150">
        <v>121</v>
      </c>
    </row>
    <row r="123" spans="1:8">
      <c r="A123" s="78" t="str">
        <f>IF(C123="","",VLOOKUP(C123,会員!B144:$D$1800,2,FALSE))</f>
        <v/>
      </c>
      <c r="B123" s="134" t="str">
        <f>IF(C123="","",VLOOKUP(C123,会員!B144:$D$1800,3,FALSE))</f>
        <v/>
      </c>
      <c r="C123" s="155"/>
      <c r="D123" s="153"/>
      <c r="F123" s="153"/>
      <c r="G123" s="153"/>
      <c r="H123" s="150">
        <v>122</v>
      </c>
    </row>
    <row r="124" spans="1:8">
      <c r="A124" s="78" t="str">
        <f>IF(C124="","",VLOOKUP(C124,会員!B145:$D$1800,2,FALSE))</f>
        <v/>
      </c>
      <c r="B124" s="134" t="str">
        <f>IF(C124="","",VLOOKUP(C124,会員!B145:$D$1800,3,FALSE))</f>
        <v/>
      </c>
      <c r="C124" s="155"/>
      <c r="D124" s="153"/>
      <c r="F124" s="153"/>
      <c r="G124" s="153"/>
      <c r="H124" s="150">
        <v>123</v>
      </c>
    </row>
    <row r="125" spans="1:8">
      <c r="A125" s="78" t="str">
        <f>IF(C125="","",VLOOKUP(C125,会員!B146:$D$1800,2,FALSE))</f>
        <v/>
      </c>
      <c r="B125" s="134" t="str">
        <f>IF(C125="","",VLOOKUP(C125,会員!B146:$D$1800,3,FALSE))</f>
        <v/>
      </c>
      <c r="C125" s="155"/>
      <c r="D125" s="153"/>
      <c r="F125" s="153"/>
      <c r="G125" s="153"/>
      <c r="H125" s="150">
        <v>124</v>
      </c>
    </row>
    <row r="126" spans="1:8" ht="14.25" thickBot="1">
      <c r="A126" s="82" t="str">
        <f>IF(C126="","",VLOOKUP(C126,会員!B147:$D$1800,2,FALSE))</f>
        <v/>
      </c>
      <c r="B126" s="133" t="str">
        <f>IF(C126="","",VLOOKUP(C126,会員!B147:$D$1800,3,FALSE))</f>
        <v/>
      </c>
      <c r="C126" s="155"/>
      <c r="D126" s="153"/>
      <c r="F126" s="153"/>
      <c r="G126" s="153"/>
      <c r="H126" s="150">
        <v>125</v>
      </c>
    </row>
    <row r="127" spans="1:8">
      <c r="A127" s="86" t="str">
        <f>IF(C127="","",VLOOKUP(C127,会員!B148:$D$1800,2,FALSE))</f>
        <v/>
      </c>
      <c r="B127" s="137" t="str">
        <f>IF(C127="","",VLOOKUP(C127,会員!B148:$D$1800,3,FALSE))</f>
        <v/>
      </c>
      <c r="C127" s="155"/>
      <c r="D127" s="153"/>
      <c r="F127" s="153"/>
      <c r="G127" s="153"/>
      <c r="H127" s="150">
        <v>126</v>
      </c>
    </row>
    <row r="128" spans="1:8">
      <c r="A128" s="78" t="str">
        <f>IF(C128="","",VLOOKUP(C128,会員!B149:$D$1800,2,FALSE))</f>
        <v/>
      </c>
      <c r="B128" s="134" t="str">
        <f>IF(C128="","",VLOOKUP(C128,会員!B149:$D$1800,3,FALSE))</f>
        <v/>
      </c>
      <c r="C128" s="155"/>
      <c r="D128" s="153"/>
      <c r="F128" s="153"/>
      <c r="G128" s="153"/>
      <c r="H128" s="150">
        <v>127</v>
      </c>
    </row>
    <row r="129" spans="1:8">
      <c r="A129" s="78" t="str">
        <f>IF(C129="","",VLOOKUP(C129,会員!B150:$D$1800,2,FALSE))</f>
        <v/>
      </c>
      <c r="B129" s="134" t="str">
        <f>IF(C129="","",VLOOKUP(C129,会員!B150:$D$1800,3,FALSE))</f>
        <v/>
      </c>
      <c r="C129" s="155"/>
      <c r="D129" s="153"/>
      <c r="F129" s="153"/>
      <c r="G129" s="153"/>
      <c r="H129" s="150">
        <v>128</v>
      </c>
    </row>
    <row r="130" spans="1:8">
      <c r="A130" s="78" t="str">
        <f>IF(C130="","",VLOOKUP(C130,会員!B151:$D$1800,2,FALSE))</f>
        <v/>
      </c>
      <c r="B130" s="134" t="str">
        <f>IF(C130="","",VLOOKUP(C130,会員!B151:$D$1800,3,FALSE))</f>
        <v/>
      </c>
      <c r="C130" s="155"/>
      <c r="D130" s="153"/>
      <c r="F130" s="153"/>
      <c r="G130" s="153"/>
      <c r="H130" s="150">
        <v>129</v>
      </c>
    </row>
    <row r="131" spans="1:8" ht="14.25" thickBot="1">
      <c r="A131" s="82" t="str">
        <f>IF(C131="","",VLOOKUP(C131,会員!B152:$D$1800,2,FALSE))</f>
        <v/>
      </c>
      <c r="B131" s="133" t="str">
        <f>IF(C131="","",VLOOKUP(C131,会員!B152:$D$1800,3,FALSE))</f>
        <v/>
      </c>
      <c r="C131" s="155"/>
      <c r="D131" s="153"/>
      <c r="F131" s="153"/>
      <c r="G131" s="153"/>
      <c r="H131" s="150">
        <v>130</v>
      </c>
    </row>
    <row r="132" spans="1:8">
      <c r="A132" s="86" t="str">
        <f>IF(C132="","",VLOOKUP(C132,会員!B153:$D$1800,2,FALSE))</f>
        <v/>
      </c>
      <c r="B132" s="137" t="str">
        <f>IF(C132="","",VLOOKUP(C132,会員!B153:$D$1800,3,FALSE))</f>
        <v/>
      </c>
      <c r="C132" s="155"/>
      <c r="D132" s="153"/>
      <c r="F132" s="153"/>
      <c r="G132" s="153"/>
      <c r="H132" s="150">
        <v>131</v>
      </c>
    </row>
    <row r="133" spans="1:8">
      <c r="A133" s="78" t="str">
        <f>IF(C133="","",VLOOKUP(C133,会員!B154:$D$1800,2,FALSE))</f>
        <v/>
      </c>
      <c r="B133" s="134" t="str">
        <f>IF(C133="","",VLOOKUP(C133,会員!B154:$D$1800,3,FALSE))</f>
        <v/>
      </c>
      <c r="C133" s="155"/>
      <c r="D133" s="153"/>
      <c r="F133" s="153"/>
      <c r="G133" s="153"/>
      <c r="H133" s="150">
        <v>132</v>
      </c>
    </row>
    <row r="134" spans="1:8">
      <c r="A134" s="78" t="str">
        <f>IF(C134="","",VLOOKUP(C134,会員!B155:$D$1800,2,FALSE))</f>
        <v/>
      </c>
      <c r="B134" s="134" t="str">
        <f>IF(C134="","",VLOOKUP(C134,会員!B155:$D$1800,3,FALSE))</f>
        <v/>
      </c>
      <c r="C134" s="155"/>
      <c r="D134" s="153"/>
      <c r="F134" s="153"/>
      <c r="G134" s="153"/>
      <c r="H134" s="150">
        <v>133</v>
      </c>
    </row>
    <row r="135" spans="1:8">
      <c r="A135" s="78" t="str">
        <f>IF(C135="","",VLOOKUP(C135,会員!B156:$D$1800,2,FALSE))</f>
        <v/>
      </c>
      <c r="B135" s="134" t="str">
        <f>IF(C135="","",VLOOKUP(C135,会員!B156:$D$1800,3,FALSE))</f>
        <v/>
      </c>
      <c r="C135" s="155"/>
      <c r="D135" s="153"/>
      <c r="F135" s="153"/>
      <c r="G135" s="153"/>
      <c r="H135" s="150">
        <v>134</v>
      </c>
    </row>
    <row r="136" spans="1:8" ht="14.25" thickBot="1">
      <c r="A136" s="82" t="str">
        <f>IF(C136="","",VLOOKUP(C136,会員!B157:$D$1800,2,FALSE))</f>
        <v/>
      </c>
      <c r="B136" s="133" t="str">
        <f>IF(C136="","",VLOOKUP(C136,会員!B157:$D$1800,3,FALSE))</f>
        <v/>
      </c>
      <c r="C136" s="155"/>
      <c r="D136" s="153"/>
      <c r="F136" s="153"/>
      <c r="G136" s="153"/>
      <c r="H136" s="150">
        <v>135</v>
      </c>
    </row>
    <row r="137" spans="1:8">
      <c r="A137" s="86" t="str">
        <f>IF(C137="","",VLOOKUP(C137,会員!B158:$D$1800,2,FALSE))</f>
        <v/>
      </c>
      <c r="B137" s="137" t="str">
        <f>IF(C137="","",VLOOKUP(C137,会員!B158:$D$1800,3,FALSE))</f>
        <v/>
      </c>
      <c r="C137" s="155"/>
      <c r="D137" s="153"/>
      <c r="F137" s="153"/>
      <c r="G137" s="153"/>
      <c r="H137" s="150">
        <v>136</v>
      </c>
    </row>
    <row r="138" spans="1:8">
      <c r="A138" s="78" t="str">
        <f>IF(C138="","",VLOOKUP(C138,会員!B159:$D$1800,2,FALSE))</f>
        <v/>
      </c>
      <c r="B138" s="134" t="str">
        <f>IF(C138="","",VLOOKUP(C138,会員!B159:$D$1800,3,FALSE))</f>
        <v/>
      </c>
      <c r="C138" s="155"/>
      <c r="D138" s="153"/>
      <c r="F138" s="153"/>
      <c r="G138" s="153"/>
      <c r="H138" s="150">
        <v>137</v>
      </c>
    </row>
    <row r="139" spans="1:8">
      <c r="A139" s="78" t="str">
        <f>IF(C139="","",VLOOKUP(C139,会員!B160:$D$1800,2,FALSE))</f>
        <v/>
      </c>
      <c r="B139" s="134" t="str">
        <f>IF(C139="","",VLOOKUP(C139,会員!B160:$D$1800,3,FALSE))</f>
        <v/>
      </c>
      <c r="C139" s="155"/>
      <c r="D139" s="153"/>
      <c r="F139" s="153"/>
      <c r="G139" s="153"/>
      <c r="H139" s="150">
        <v>138</v>
      </c>
    </row>
    <row r="140" spans="1:8">
      <c r="A140" s="78" t="str">
        <f>IF(C140="","",VLOOKUP(C140,会員!B161:$D$1800,2,FALSE))</f>
        <v/>
      </c>
      <c r="B140" s="134" t="str">
        <f>IF(C140="","",VLOOKUP(C140,会員!B161:$D$1800,3,FALSE))</f>
        <v/>
      </c>
      <c r="C140" s="155"/>
      <c r="D140" s="153"/>
      <c r="F140" s="153"/>
      <c r="G140" s="153"/>
      <c r="H140" s="150">
        <v>139</v>
      </c>
    </row>
    <row r="141" spans="1:8" ht="14.25" thickBot="1">
      <c r="A141" s="82" t="str">
        <f>IF(C141="","",VLOOKUP(C141,会員!B162:$D$1800,2,FALSE))</f>
        <v/>
      </c>
      <c r="B141" s="133" t="str">
        <f>IF(C141="","",VLOOKUP(C141,会員!B162:$D$1800,3,FALSE))</f>
        <v/>
      </c>
      <c r="C141" s="155"/>
      <c r="D141" s="153"/>
      <c r="F141" s="153"/>
      <c r="G141" s="153"/>
      <c r="H141" s="150">
        <v>140</v>
      </c>
    </row>
    <row r="142" spans="1:8">
      <c r="A142" s="86" t="str">
        <f>IF(C142="","",VLOOKUP(C142,会員!B163:$D$1800,2,FALSE))</f>
        <v/>
      </c>
      <c r="B142" s="137" t="str">
        <f>IF(C142="","",VLOOKUP(C142,会員!B163:$D$1800,3,FALSE))</f>
        <v/>
      </c>
      <c r="C142" s="155"/>
      <c r="D142" s="153"/>
      <c r="F142" s="153"/>
      <c r="G142" s="153"/>
      <c r="H142" s="150">
        <v>141</v>
      </c>
    </row>
    <row r="143" spans="1:8">
      <c r="A143" s="78" t="str">
        <f>IF(C143="","",VLOOKUP(C143,会員!B164:$D$1800,2,FALSE))</f>
        <v/>
      </c>
      <c r="B143" s="134" t="str">
        <f>IF(C143="","",VLOOKUP(C143,会員!B164:$D$1800,3,FALSE))</f>
        <v/>
      </c>
      <c r="C143" s="159"/>
      <c r="D143" s="158"/>
      <c r="F143" s="158"/>
      <c r="G143" s="158"/>
      <c r="H143" s="150">
        <v>142</v>
      </c>
    </row>
    <row r="144" spans="1:8">
      <c r="A144" s="78" t="str">
        <f>IF(C144="","",VLOOKUP(C144,会員!B165:$D$1800,2,FALSE))</f>
        <v/>
      </c>
      <c r="B144" s="134" t="str">
        <f>IF(C144="","",VLOOKUP(C144,会員!B165:$D$1800,3,FALSE))</f>
        <v/>
      </c>
      <c r="C144" s="157"/>
      <c r="D144" s="156"/>
      <c r="F144" s="156"/>
      <c r="G144" s="156"/>
      <c r="H144" s="150">
        <v>143</v>
      </c>
    </row>
    <row r="145" spans="1:8">
      <c r="A145" s="78" t="str">
        <f>IF(C145="","",VLOOKUP(C145,会員!B166:$D$1800,2,FALSE))</f>
        <v/>
      </c>
      <c r="B145" s="134" t="str">
        <f>IF(C145="","",VLOOKUP(C145,会員!B166:$D$1800,3,FALSE))</f>
        <v/>
      </c>
      <c r="C145" s="155"/>
      <c r="D145" s="153"/>
      <c r="F145" s="153"/>
      <c r="G145" s="153"/>
      <c r="H145" s="150">
        <v>144</v>
      </c>
    </row>
    <row r="146" spans="1:8" ht="14.25" thickBot="1">
      <c r="A146" s="82" t="str">
        <f>IF(C146="","",VLOOKUP(C146,会員!B167:$D$1800,2,FALSE))</f>
        <v/>
      </c>
      <c r="B146" s="133" t="str">
        <f>IF(C146="","",VLOOKUP(C146,会員!B167:$D$1800,3,FALSE))</f>
        <v/>
      </c>
      <c r="C146" s="155"/>
      <c r="D146" s="153"/>
      <c r="F146" s="153"/>
      <c r="G146" s="153"/>
      <c r="H146" s="150">
        <v>145</v>
      </c>
    </row>
    <row r="147" spans="1:8">
      <c r="A147" s="86" t="str">
        <f>IF(C147="","",VLOOKUP(C147,会員!B168:$D$1800,2,FALSE))</f>
        <v/>
      </c>
      <c r="B147" s="137" t="str">
        <f>IF(C147="","",VLOOKUP(C147,会員!B168:$D$1800,3,FALSE))</f>
        <v/>
      </c>
      <c r="C147" s="155"/>
      <c r="D147" s="153"/>
      <c r="F147" s="153"/>
      <c r="G147" s="153"/>
      <c r="H147" s="150">
        <v>146</v>
      </c>
    </row>
    <row r="148" spans="1:8">
      <c r="A148" s="78" t="str">
        <f>IF(C148="","",VLOOKUP(C148,会員!B169:$D$1800,2,FALSE))</f>
        <v/>
      </c>
      <c r="B148" s="134" t="str">
        <f>IF(C148="","",VLOOKUP(C148,会員!B169:$D$1800,3,FALSE))</f>
        <v/>
      </c>
      <c r="C148" s="155"/>
      <c r="D148" s="153"/>
      <c r="F148" s="153"/>
      <c r="G148" s="153"/>
      <c r="H148" s="150">
        <v>147</v>
      </c>
    </row>
    <row r="149" spans="1:8">
      <c r="A149" s="78" t="str">
        <f>IF(C149="","",VLOOKUP(C149,会員!B170:$D$1800,2,FALSE))</f>
        <v/>
      </c>
      <c r="B149" s="134" t="str">
        <f>IF(C149="","",VLOOKUP(C149,会員!B170:$D$1800,3,FALSE))</f>
        <v/>
      </c>
      <c r="C149" s="155"/>
      <c r="D149" s="153"/>
      <c r="F149" s="153"/>
      <c r="G149" s="153"/>
      <c r="H149" s="150">
        <v>148</v>
      </c>
    </row>
    <row r="150" spans="1:8">
      <c r="A150" s="78" t="str">
        <f>IF(C150="","",VLOOKUP(C150,会員!B171:$D$1800,2,FALSE))</f>
        <v/>
      </c>
      <c r="B150" s="134" t="str">
        <f>IF(C150="","",VLOOKUP(C150,会員!B171:$D$1800,3,FALSE))</f>
        <v/>
      </c>
      <c r="C150" s="155"/>
      <c r="D150" s="153"/>
      <c r="F150" s="153"/>
      <c r="G150" s="153"/>
      <c r="H150" s="150">
        <v>149</v>
      </c>
    </row>
    <row r="151" spans="1:8" ht="14.25" thickBot="1">
      <c r="A151" s="82" t="str">
        <f>IF(C151="","",VLOOKUP(C151,会員!B172:$D$1800,2,FALSE))</f>
        <v/>
      </c>
      <c r="B151" s="133" t="str">
        <f>IF(C151="","",VLOOKUP(C151,会員!B172:$D$1800,3,FALSE))</f>
        <v/>
      </c>
      <c r="C151" s="155"/>
      <c r="D151" s="153"/>
      <c r="F151" s="153"/>
      <c r="G151" s="153"/>
      <c r="H151" s="150">
        <v>150</v>
      </c>
    </row>
    <row r="152" spans="1:8" ht="14.25" thickTop="1">
      <c r="A152" s="152" t="str">
        <f>IF(C152="","",VLOOKUP(C152,会員!B173:$D$1800,2,FALSE))</f>
        <v/>
      </c>
      <c r="B152" s="151" t="str">
        <f>IF(C152="","",VLOOKUP(C152,会員!B173:$D$1800,3,FALSE))</f>
        <v/>
      </c>
      <c r="C152" s="155"/>
      <c r="D152" s="153"/>
      <c r="F152" s="153"/>
      <c r="G152" s="153"/>
      <c r="H152" s="150">
        <v>151</v>
      </c>
    </row>
    <row r="153" spans="1:8">
      <c r="A153" s="78" t="str">
        <f>IF(C153="","",VLOOKUP(C153,会員!B174:$D$1800,2,FALSE))</f>
        <v/>
      </c>
      <c r="B153" s="134" t="str">
        <f>IF(C153="","",VLOOKUP(C153,会員!B174:$D$1800,3,FALSE))</f>
        <v/>
      </c>
      <c r="C153" s="155"/>
      <c r="D153" s="153"/>
      <c r="F153" s="153"/>
      <c r="G153" s="153"/>
      <c r="H153" s="150">
        <v>152</v>
      </c>
    </row>
    <row r="154" spans="1:8">
      <c r="A154" s="78" t="str">
        <f>IF(C154="","",VLOOKUP(C154,会員!B175:$D$1800,2,FALSE))</f>
        <v/>
      </c>
      <c r="B154" s="134" t="str">
        <f>IF(C154="","",VLOOKUP(C154,会員!B175:$D$1800,3,FALSE))</f>
        <v/>
      </c>
      <c r="C154" s="155"/>
      <c r="D154" s="153"/>
      <c r="F154" s="153"/>
      <c r="G154" s="153"/>
      <c r="H154" s="150">
        <v>153</v>
      </c>
    </row>
    <row r="155" spans="1:8">
      <c r="A155" s="78" t="str">
        <f>IF(C155="","",VLOOKUP(C155,会員!B176:$D$1800,2,FALSE))</f>
        <v/>
      </c>
      <c r="B155" s="134" t="str">
        <f>IF(C155="","",VLOOKUP(C155,会員!B176:$D$1800,3,FALSE))</f>
        <v/>
      </c>
      <c r="C155" s="155"/>
      <c r="D155" s="153"/>
      <c r="F155" s="153"/>
      <c r="G155" s="153"/>
      <c r="H155" s="150">
        <v>154</v>
      </c>
    </row>
    <row r="156" spans="1:8" ht="14.25" thickBot="1">
      <c r="A156" s="82" t="str">
        <f>IF(C156="","",VLOOKUP(C156,会員!B177:$D$1800,2,FALSE))</f>
        <v/>
      </c>
      <c r="B156" s="133" t="str">
        <f>IF(C156="","",VLOOKUP(C156,会員!B177:$D$1800,3,FALSE))</f>
        <v/>
      </c>
      <c r="C156" s="155"/>
      <c r="D156" s="153"/>
      <c r="F156" s="153"/>
      <c r="G156" s="153"/>
      <c r="H156" s="150">
        <v>155</v>
      </c>
    </row>
    <row r="157" spans="1:8">
      <c r="A157" s="86" t="str">
        <f>IF(C157="","",VLOOKUP(C157,会員!B178:$D$1800,2,FALSE))</f>
        <v/>
      </c>
      <c r="B157" s="137" t="str">
        <f>IF(C157="","",VLOOKUP(C157,会員!B178:$D$1800,3,FALSE))</f>
        <v/>
      </c>
      <c r="C157" s="154"/>
      <c r="D157" s="153"/>
      <c r="F157" s="153"/>
      <c r="G157" s="153"/>
      <c r="H157" s="150">
        <v>156</v>
      </c>
    </row>
    <row r="158" spans="1:8">
      <c r="A158" s="78" t="str">
        <f>IF(C158="","",VLOOKUP(C158,会員!B179:$D$1800,2,FALSE))</f>
        <v/>
      </c>
      <c r="B158" s="134" t="str">
        <f>IF(C158="","",VLOOKUP(C158,会員!B179:$D$1800,3,FALSE))</f>
        <v/>
      </c>
      <c r="C158" s="155"/>
      <c r="D158" s="153"/>
      <c r="F158" s="153"/>
      <c r="G158" s="153"/>
      <c r="H158" s="150">
        <v>157</v>
      </c>
    </row>
    <row r="159" spans="1:8">
      <c r="A159" s="78" t="str">
        <f>IF(C159="","",VLOOKUP(C159,会員!B180:$D$1800,2,FALSE))</f>
        <v/>
      </c>
      <c r="B159" s="134" t="str">
        <f>IF(C159="","",VLOOKUP(C159,会員!B180:$D$1800,3,FALSE))</f>
        <v/>
      </c>
      <c r="C159" s="155"/>
      <c r="D159" s="153"/>
      <c r="F159" s="153"/>
      <c r="G159" s="153"/>
      <c r="H159" s="150">
        <v>158</v>
      </c>
    </row>
    <row r="160" spans="1:8">
      <c r="A160" s="78" t="str">
        <f>IF(C160="","",VLOOKUP(C160,会員!B181:$D$1800,2,FALSE))</f>
        <v/>
      </c>
      <c r="B160" s="134" t="str">
        <f>IF(C160="","",VLOOKUP(C160,会員!B181:$D$1800,3,FALSE))</f>
        <v/>
      </c>
      <c r="C160" s="155"/>
      <c r="D160" s="153"/>
      <c r="F160" s="153"/>
      <c r="G160" s="153"/>
      <c r="H160" s="150">
        <v>159</v>
      </c>
    </row>
    <row r="161" spans="1:8" ht="14.25" thickBot="1">
      <c r="A161" s="82" t="str">
        <f>IF(C161="","",VLOOKUP(C161,会員!B182:$D$1800,2,FALSE))</f>
        <v/>
      </c>
      <c r="B161" s="133" t="str">
        <f>IF(C161="","",VLOOKUP(C161,会員!B182:$D$1800,3,FALSE))</f>
        <v/>
      </c>
      <c r="C161" s="155"/>
      <c r="D161" s="153"/>
      <c r="F161" s="153"/>
      <c r="G161" s="153"/>
      <c r="H161" s="150">
        <v>160</v>
      </c>
    </row>
    <row r="162" spans="1:8">
      <c r="A162" s="86" t="str">
        <f>IF(C162="","",VLOOKUP(C162,会員!B183:$D$1800,2,FALSE))</f>
        <v/>
      </c>
      <c r="B162" s="137" t="str">
        <f>IF(C162="","",VLOOKUP(C162,会員!B183:$D$1800,3,FALSE))</f>
        <v/>
      </c>
      <c r="C162" s="155"/>
      <c r="D162" s="153"/>
      <c r="F162" s="153"/>
      <c r="G162" s="153"/>
      <c r="H162" s="150">
        <v>161</v>
      </c>
    </row>
    <row r="163" spans="1:8">
      <c r="A163" s="78" t="str">
        <f>IF(C163="","",VLOOKUP(C163,会員!B184:$D$1800,2,FALSE))</f>
        <v/>
      </c>
      <c r="B163" s="134" t="str">
        <f>IF(C163="","",VLOOKUP(C163,会員!B184:$D$1800,3,FALSE))</f>
        <v/>
      </c>
      <c r="C163" s="155"/>
      <c r="D163" s="153"/>
      <c r="F163" s="153"/>
      <c r="G163" s="153"/>
      <c r="H163" s="150">
        <v>162</v>
      </c>
    </row>
    <row r="164" spans="1:8">
      <c r="A164" s="78" t="str">
        <f>IF(C164="","",VLOOKUP(C164,会員!B185:$D$1800,2,FALSE))</f>
        <v/>
      </c>
      <c r="B164" s="134" t="str">
        <f>IF(C164="","",VLOOKUP(C164,会員!B185:$D$1800,3,FALSE))</f>
        <v/>
      </c>
      <c r="C164" s="155"/>
      <c r="D164" s="153"/>
      <c r="F164" s="153"/>
      <c r="G164" s="153"/>
      <c r="H164" s="150">
        <v>163</v>
      </c>
    </row>
    <row r="165" spans="1:8">
      <c r="A165" s="78" t="str">
        <f>IF(C165="","",VLOOKUP(C165,会員!B186:$D$1800,2,FALSE))</f>
        <v/>
      </c>
      <c r="B165" s="134" t="str">
        <f>IF(C165="","",VLOOKUP(C165,会員!B186:$D$1800,3,FALSE))</f>
        <v/>
      </c>
      <c r="C165" s="155"/>
      <c r="D165" s="153"/>
      <c r="F165" s="153"/>
      <c r="G165" s="153"/>
      <c r="H165" s="150">
        <v>164</v>
      </c>
    </row>
    <row r="166" spans="1:8" ht="14.25" thickBot="1">
      <c r="A166" s="82" t="str">
        <f>IF(C166="","",VLOOKUP(C166,会員!B187:$D$1800,2,FALSE))</f>
        <v/>
      </c>
      <c r="B166" s="133" t="str">
        <f>IF(C166="","",VLOOKUP(C166,会員!B187:$D$1800,3,FALSE))</f>
        <v/>
      </c>
      <c r="C166" s="154"/>
      <c r="D166" s="153"/>
      <c r="F166" s="153"/>
      <c r="G166" s="153"/>
      <c r="H166" s="150">
        <v>165</v>
      </c>
    </row>
    <row r="167" spans="1:8">
      <c r="A167" s="86" t="str">
        <f>IF(C167="","",VLOOKUP(C167,会員!B188:$D$1800,2,FALSE))</f>
        <v/>
      </c>
      <c r="B167" s="137" t="str">
        <f>IF(C167="","",VLOOKUP(C167,会員!B188:$D$1800,3,FALSE))</f>
        <v/>
      </c>
      <c r="C167" s="154"/>
      <c r="D167" s="153"/>
      <c r="F167" s="153"/>
      <c r="G167" s="153"/>
      <c r="H167" s="150">
        <v>166</v>
      </c>
    </row>
    <row r="168" spans="1:8">
      <c r="A168" s="78" t="str">
        <f>IF(C168="","",VLOOKUP(C168,会員!B189:$D$1800,2,FALSE))</f>
        <v/>
      </c>
      <c r="B168" s="134" t="str">
        <f>IF(C168="","",VLOOKUP(C168,会員!B189:$D$1800,3,FALSE))</f>
        <v/>
      </c>
      <c r="C168" s="155"/>
      <c r="D168" s="153"/>
      <c r="F168" s="153"/>
      <c r="G168" s="153"/>
      <c r="H168" s="150">
        <v>167</v>
      </c>
    </row>
    <row r="169" spans="1:8">
      <c r="A169" s="78" t="str">
        <f>IF(C169="","",VLOOKUP(C169,会員!B190:$D$1800,2,FALSE))</f>
        <v/>
      </c>
      <c r="B169" s="134" t="str">
        <f>IF(C169="","",VLOOKUP(C169,会員!B190:$D$1800,3,FALSE))</f>
        <v/>
      </c>
      <c r="C169" s="155"/>
      <c r="D169" s="153"/>
      <c r="F169" s="153"/>
      <c r="G169" s="153"/>
      <c r="H169" s="150">
        <v>168</v>
      </c>
    </row>
    <row r="170" spans="1:8">
      <c r="A170" s="78" t="str">
        <f>IF(C170="","",VLOOKUP(C170,会員!B191:$D$1800,2,FALSE))</f>
        <v/>
      </c>
      <c r="B170" s="134" t="str">
        <f>IF(C170="","",VLOOKUP(C170,会員!B191:$D$1800,3,FALSE))</f>
        <v/>
      </c>
      <c r="C170" s="155"/>
      <c r="D170" s="153"/>
      <c r="F170" s="153"/>
      <c r="G170" s="153"/>
      <c r="H170" s="150">
        <v>169</v>
      </c>
    </row>
    <row r="171" spans="1:8" ht="14.25" thickBot="1">
      <c r="A171" s="82" t="str">
        <f>IF(C171="","",VLOOKUP(C171,会員!B192:$D$1800,2,FALSE))</f>
        <v/>
      </c>
      <c r="B171" s="133" t="str">
        <f>IF(C171="","",VLOOKUP(C171,会員!B192:$D$1800,3,FALSE))</f>
        <v/>
      </c>
      <c r="C171" s="154"/>
      <c r="D171" s="153"/>
      <c r="F171" s="153"/>
      <c r="G171" s="153"/>
      <c r="H171" s="150">
        <v>170</v>
      </c>
    </row>
    <row r="172" spans="1:8">
      <c r="A172" s="86" t="str">
        <f>IF(C172="","",VLOOKUP(C172,会員!B193:$D$1800,2,FALSE))</f>
        <v/>
      </c>
      <c r="B172" s="137" t="str">
        <f>IF(C172="","",VLOOKUP(C172,会員!B193:$D$1800,3,FALSE))</f>
        <v/>
      </c>
      <c r="C172" s="155"/>
      <c r="D172" s="153"/>
      <c r="F172" s="153"/>
      <c r="G172" s="153"/>
      <c r="H172" s="150">
        <v>171</v>
      </c>
    </row>
    <row r="173" spans="1:8">
      <c r="A173" s="78" t="str">
        <f>IF(C173="","",VLOOKUP(C173,会員!B194:$D$1800,2,FALSE))</f>
        <v/>
      </c>
      <c r="B173" s="134" t="str">
        <f>IF(C173="","",VLOOKUP(C173,会員!B194:$D$1800,3,FALSE))</f>
        <v/>
      </c>
      <c r="C173" s="155"/>
      <c r="D173" s="153"/>
      <c r="F173" s="153"/>
      <c r="G173" s="153"/>
      <c r="H173" s="150">
        <v>172</v>
      </c>
    </row>
    <row r="174" spans="1:8">
      <c r="A174" s="78" t="str">
        <f>IF(C174="","",VLOOKUP(C174,会員!B195:$D$1800,2,FALSE))</f>
        <v/>
      </c>
      <c r="B174" s="134" t="str">
        <f>IF(C174="","",VLOOKUP(C174,会員!B195:$D$1800,3,FALSE))</f>
        <v/>
      </c>
      <c r="C174" s="155"/>
      <c r="D174" s="153"/>
      <c r="F174" s="153"/>
      <c r="G174" s="153"/>
      <c r="H174" s="150">
        <v>173</v>
      </c>
    </row>
    <row r="175" spans="1:8">
      <c r="A175" s="78" t="str">
        <f>IF(C175="","",VLOOKUP(C175,会員!B196:$D$1800,2,FALSE))</f>
        <v/>
      </c>
      <c r="B175" s="134" t="str">
        <f>IF(C175="","",VLOOKUP(C175,会員!B196:$D$1800,3,FALSE))</f>
        <v/>
      </c>
      <c r="C175" s="155"/>
      <c r="D175" s="153"/>
      <c r="F175" s="153"/>
      <c r="G175" s="153"/>
      <c r="H175" s="150">
        <v>174</v>
      </c>
    </row>
    <row r="176" spans="1:8" ht="14.25" thickBot="1">
      <c r="A176" s="82" t="str">
        <f>IF(C176="","",VLOOKUP(C176,会員!B197:$D$1800,2,FALSE))</f>
        <v/>
      </c>
      <c r="B176" s="133" t="str">
        <f>IF(C176="","",VLOOKUP(C176,会員!B197:$D$1800,3,FALSE))</f>
        <v/>
      </c>
      <c r="C176" s="155"/>
      <c r="D176" s="153"/>
      <c r="F176" s="153"/>
      <c r="G176" s="153"/>
      <c r="H176" s="150">
        <v>175</v>
      </c>
    </row>
    <row r="177" spans="1:8">
      <c r="A177" s="86" t="str">
        <f>IF(C177="","",VLOOKUP(C177,会員!B198:$D$1800,2,FALSE))</f>
        <v/>
      </c>
      <c r="B177" s="137" t="str">
        <f>IF(C177="","",VLOOKUP(C177,会員!B198:$D$1800,3,FALSE))</f>
        <v/>
      </c>
      <c r="C177" s="155"/>
      <c r="D177" s="153"/>
      <c r="F177" s="153"/>
      <c r="G177" s="153"/>
      <c r="H177" s="150">
        <v>176</v>
      </c>
    </row>
    <row r="178" spans="1:8">
      <c r="A178" s="78" t="str">
        <f>IF(C178="","",VLOOKUP(C178,会員!B199:$D$1800,2,FALSE))</f>
        <v/>
      </c>
      <c r="B178" s="134" t="str">
        <f>IF(C178="","",VLOOKUP(C178,会員!B199:$D$1800,3,FALSE))</f>
        <v/>
      </c>
      <c r="C178" s="155"/>
      <c r="D178" s="153"/>
      <c r="F178" s="153"/>
      <c r="G178" s="153"/>
      <c r="H178" s="150">
        <v>177</v>
      </c>
    </row>
    <row r="179" spans="1:8">
      <c r="A179" s="78" t="str">
        <f>IF(C179="","",VLOOKUP(C179,会員!B200:$D$1800,2,FALSE))</f>
        <v/>
      </c>
      <c r="B179" s="134" t="str">
        <f>IF(C179="","",VLOOKUP(C179,会員!B200:$D$1800,3,FALSE))</f>
        <v/>
      </c>
      <c r="C179" s="155"/>
      <c r="D179" s="153"/>
      <c r="F179" s="153"/>
      <c r="G179" s="153"/>
      <c r="H179" s="150">
        <v>178</v>
      </c>
    </row>
    <row r="180" spans="1:8">
      <c r="A180" s="78" t="str">
        <f>IF(C180="","",VLOOKUP(C180,会員!B201:$D$1800,2,FALSE))</f>
        <v/>
      </c>
      <c r="B180" s="134" t="str">
        <f>IF(C180="","",VLOOKUP(C180,会員!B201:$D$1800,3,FALSE))</f>
        <v/>
      </c>
      <c r="C180" s="155"/>
      <c r="D180" s="153"/>
      <c r="F180" s="153"/>
      <c r="G180" s="153"/>
      <c r="H180" s="150">
        <v>179</v>
      </c>
    </row>
    <row r="181" spans="1:8" ht="14.25" thickBot="1">
      <c r="A181" s="82" t="str">
        <f>IF(C181="","",VLOOKUP(C181,会員!B202:$D$1800,2,FALSE))</f>
        <v/>
      </c>
      <c r="B181" s="133" t="str">
        <f>IF(C181="","",VLOOKUP(C181,会員!B202:$D$1800,3,FALSE))</f>
        <v/>
      </c>
      <c r="C181" s="155"/>
      <c r="D181" s="153"/>
      <c r="F181" s="153"/>
      <c r="G181" s="153"/>
      <c r="H181" s="150">
        <v>180</v>
      </c>
    </row>
    <row r="182" spans="1:8" ht="14.25" thickTop="1">
      <c r="A182" s="152" t="str">
        <f>IF(C182="","",VLOOKUP(C182,会員!B203:$D$1800,2,FALSE))</f>
        <v/>
      </c>
      <c r="B182" s="151" t="str">
        <f>IF(C182="","",VLOOKUP(C182,会員!B203:$D$1800,3,FALSE))</f>
        <v/>
      </c>
      <c r="C182" s="155"/>
      <c r="D182" s="153"/>
      <c r="F182" s="153"/>
      <c r="G182" s="153"/>
      <c r="H182" s="150">
        <v>181</v>
      </c>
    </row>
    <row r="183" spans="1:8">
      <c r="A183" s="78" t="str">
        <f>IF(C183="","",VLOOKUP(C183,会員!B204:$D$1800,2,FALSE))</f>
        <v/>
      </c>
      <c r="B183" s="134" t="str">
        <f>IF(C183="","",VLOOKUP(C183,会員!B204:$D$1800,3,FALSE))</f>
        <v/>
      </c>
      <c r="C183" s="155"/>
      <c r="D183" s="153"/>
      <c r="F183" s="153"/>
      <c r="G183" s="153"/>
      <c r="H183" s="150">
        <v>182</v>
      </c>
    </row>
    <row r="184" spans="1:8">
      <c r="A184" s="78" t="str">
        <f>IF(C184="","",VLOOKUP(C184,会員!B205:$D$1800,2,FALSE))</f>
        <v/>
      </c>
      <c r="B184" s="134" t="str">
        <f>IF(C184="","",VLOOKUP(C184,会員!B205:$D$1800,3,FALSE))</f>
        <v/>
      </c>
      <c r="C184" s="155"/>
      <c r="D184" s="153"/>
      <c r="F184" s="153"/>
      <c r="G184" s="153"/>
      <c r="H184" s="150">
        <v>183</v>
      </c>
    </row>
    <row r="185" spans="1:8">
      <c r="A185" s="78" t="str">
        <f>IF(C185="","",VLOOKUP(C185,会員!B206:$D$1800,2,FALSE))</f>
        <v/>
      </c>
      <c r="B185" s="134" t="str">
        <f>IF(C185="","",VLOOKUP(C185,会員!B206:$D$1800,3,FALSE))</f>
        <v/>
      </c>
      <c r="C185" s="155"/>
      <c r="D185" s="153"/>
      <c r="F185" s="153"/>
      <c r="G185" s="153"/>
      <c r="H185" s="150">
        <v>184</v>
      </c>
    </row>
    <row r="186" spans="1:8" ht="14.25" thickBot="1">
      <c r="A186" s="82" t="str">
        <f>IF(C186="","",VLOOKUP(C186,会員!B207:$D$1800,2,FALSE))</f>
        <v/>
      </c>
      <c r="B186" s="133" t="str">
        <f>IF(C186="","",VLOOKUP(C186,会員!B207:$D$1800,3,FALSE))</f>
        <v/>
      </c>
      <c r="C186" s="155"/>
      <c r="D186" s="153"/>
      <c r="F186" s="153"/>
      <c r="G186" s="153"/>
      <c r="H186" s="150">
        <v>185</v>
      </c>
    </row>
    <row r="187" spans="1:8">
      <c r="A187" s="86" t="str">
        <f>IF(C187="","",VLOOKUP(C187,会員!B208:$D$1800,2,FALSE))</f>
        <v/>
      </c>
      <c r="B187" s="137" t="str">
        <f>IF(C187="","",VLOOKUP(C187,会員!B208:$D$1800,3,FALSE))</f>
        <v/>
      </c>
      <c r="C187" s="155"/>
      <c r="D187" s="153"/>
      <c r="F187" s="153"/>
      <c r="G187" s="153"/>
      <c r="H187" s="150">
        <v>186</v>
      </c>
    </row>
    <row r="188" spans="1:8">
      <c r="A188" s="78" t="str">
        <f>IF(C188="","",VLOOKUP(C188,会員!B209:$D$1800,2,FALSE))</f>
        <v/>
      </c>
      <c r="B188" s="134" t="str">
        <f>IF(C188="","",VLOOKUP(C188,会員!B209:$D$1800,3,FALSE))</f>
        <v/>
      </c>
      <c r="C188" s="155"/>
      <c r="D188" s="153"/>
      <c r="F188" s="153"/>
      <c r="G188" s="153"/>
      <c r="H188" s="150">
        <v>187</v>
      </c>
    </row>
    <row r="189" spans="1:8">
      <c r="A189" s="78" t="str">
        <f>IF(C189="","",VLOOKUP(C189,会員!B210:$D$1800,2,FALSE))</f>
        <v/>
      </c>
      <c r="B189" s="134" t="str">
        <f>IF(C189="","",VLOOKUP(C189,会員!B210:$D$1800,3,FALSE))</f>
        <v/>
      </c>
      <c r="C189" s="155"/>
      <c r="D189" s="153"/>
      <c r="F189" s="153"/>
      <c r="G189" s="153"/>
      <c r="H189" s="150">
        <v>188</v>
      </c>
    </row>
    <row r="190" spans="1:8">
      <c r="A190" s="78" t="str">
        <f>IF(C190="","",VLOOKUP(C190,会員!B211:$D$1800,2,FALSE))</f>
        <v/>
      </c>
      <c r="B190" s="134" t="str">
        <f>IF(C190="","",VLOOKUP(C190,会員!B211:$D$1800,3,FALSE))</f>
        <v/>
      </c>
      <c r="C190" s="155"/>
      <c r="D190" s="153"/>
      <c r="F190" s="153"/>
      <c r="G190" s="153"/>
      <c r="H190" s="150">
        <v>189</v>
      </c>
    </row>
    <row r="191" spans="1:8" ht="14.25" thickBot="1">
      <c r="A191" s="82" t="str">
        <f>IF(C191="","",VLOOKUP(C191,会員!B212:$D$1800,2,FALSE))</f>
        <v/>
      </c>
      <c r="B191" s="133" t="str">
        <f>IF(C191="","",VLOOKUP(C191,会員!B212:$D$1800,3,FALSE))</f>
        <v/>
      </c>
      <c r="C191" s="155"/>
      <c r="D191" s="153"/>
      <c r="F191" s="153"/>
      <c r="G191" s="153"/>
      <c r="H191" s="150">
        <v>190</v>
      </c>
    </row>
    <row r="192" spans="1:8">
      <c r="A192" s="86" t="str">
        <f>IF(C192="","",VLOOKUP(C192,会員!B213:$D$1800,2,FALSE))</f>
        <v/>
      </c>
      <c r="B192" s="137" t="str">
        <f>IF(C192="","",VLOOKUP(C192,会員!B213:$D$1800,3,FALSE))</f>
        <v/>
      </c>
      <c r="C192" s="155"/>
      <c r="D192" s="153"/>
      <c r="F192" s="153"/>
      <c r="G192" s="153"/>
      <c r="H192" s="150">
        <v>191</v>
      </c>
    </row>
    <row r="193" spans="1:8">
      <c r="A193" s="78" t="str">
        <f>IF(C193="","",VLOOKUP(C193,会員!B214:$D$1800,2,FALSE))</f>
        <v/>
      </c>
      <c r="B193" s="134" t="str">
        <f>IF(C193="","",VLOOKUP(C193,会員!B214:$D$1800,3,FALSE))</f>
        <v/>
      </c>
      <c r="C193" s="155"/>
      <c r="D193" s="153"/>
      <c r="F193" s="153"/>
      <c r="G193" s="153"/>
      <c r="H193" s="150">
        <v>192</v>
      </c>
    </row>
    <row r="194" spans="1:8">
      <c r="A194" s="78" t="str">
        <f>IF(C194="","",VLOOKUP(C194,会員!B215:$D$1800,2,FALSE))</f>
        <v/>
      </c>
      <c r="B194" s="134" t="str">
        <f>IF(C194="","",VLOOKUP(C194,会員!B215:$D$1800,3,FALSE))</f>
        <v/>
      </c>
      <c r="C194" s="155"/>
      <c r="D194" s="153"/>
      <c r="F194" s="153"/>
      <c r="G194" s="153"/>
      <c r="H194" s="150">
        <v>193</v>
      </c>
    </row>
    <row r="195" spans="1:8">
      <c r="A195" s="78" t="str">
        <f>IF(C195="","",VLOOKUP(C195,会員!B216:$D$1800,2,FALSE))</f>
        <v/>
      </c>
      <c r="B195" s="134" t="str">
        <f>IF(C195="","",VLOOKUP(C195,会員!B216:$D$1800,3,FALSE))</f>
        <v/>
      </c>
      <c r="C195" s="155"/>
      <c r="D195" s="153"/>
      <c r="F195" s="153"/>
      <c r="G195" s="153"/>
      <c r="H195" s="150">
        <v>194</v>
      </c>
    </row>
    <row r="196" spans="1:8" ht="14.25" thickBot="1">
      <c r="A196" s="82" t="str">
        <f>IF(C196="","",VLOOKUP(C196,会員!B217:$D$1800,2,FALSE))</f>
        <v/>
      </c>
      <c r="B196" s="133" t="str">
        <f>IF(C196="","",VLOOKUP(C196,会員!B217:$D$1800,3,FALSE))</f>
        <v/>
      </c>
      <c r="C196" s="155"/>
      <c r="D196" s="153"/>
      <c r="F196" s="153"/>
      <c r="G196" s="153"/>
      <c r="H196" s="150">
        <v>195</v>
      </c>
    </row>
    <row r="197" spans="1:8">
      <c r="A197" s="86" t="str">
        <f>IF(C197="","",VLOOKUP(C197,会員!B218:$D$1800,2,FALSE))</f>
        <v/>
      </c>
      <c r="B197" s="137" t="str">
        <f>IF(C197="","",VLOOKUP(C197,会員!B218:$D$1800,3,FALSE))</f>
        <v/>
      </c>
      <c r="C197" s="155"/>
      <c r="D197" s="153"/>
      <c r="F197" s="153"/>
      <c r="G197" s="153"/>
      <c r="H197" s="150">
        <v>196</v>
      </c>
    </row>
    <row r="198" spans="1:8">
      <c r="A198" s="78" t="str">
        <f>IF(C198="","",VLOOKUP(C198,会員!B219:$D$1800,2,FALSE))</f>
        <v/>
      </c>
      <c r="B198" s="134" t="str">
        <f>IF(C198="","",VLOOKUP(C198,会員!B219:$D$1800,3,FALSE))</f>
        <v/>
      </c>
      <c r="C198" s="155"/>
      <c r="D198" s="153"/>
      <c r="F198" s="153"/>
      <c r="G198" s="153"/>
      <c r="H198" s="150">
        <v>197</v>
      </c>
    </row>
    <row r="199" spans="1:8">
      <c r="A199" s="78" t="str">
        <f>IF(C199="","",VLOOKUP(C199,会員!B220:$D$1800,2,FALSE))</f>
        <v/>
      </c>
      <c r="B199" s="134" t="str">
        <f>IF(C199="","",VLOOKUP(C199,会員!B220:$D$1800,3,FALSE))</f>
        <v/>
      </c>
      <c r="C199" s="154"/>
      <c r="D199" s="153"/>
      <c r="F199" s="153"/>
      <c r="G199" s="153"/>
      <c r="H199" s="150">
        <v>198</v>
      </c>
    </row>
    <row r="200" spans="1:8">
      <c r="A200" s="78" t="str">
        <f>IF(C200="","",VLOOKUP(C200,会員!B205:$D$350,2,FALSE))</f>
        <v/>
      </c>
      <c r="B200" s="134" t="str">
        <f>IF(C200="","",VLOOKUP(C200,会員!B205:$D$350,3,FALSE))</f>
        <v/>
      </c>
    </row>
    <row r="201" spans="1:8" ht="14.25" thickBot="1">
      <c r="A201" s="82" t="str">
        <f>IF(C201="","",VLOOKUP(C201,会員!B206:$D$350,2,FALSE))</f>
        <v/>
      </c>
      <c r="B201" s="133" t="str">
        <f>IF(C201="","",VLOOKUP(C201,会員!B206:$D$350,3,FALSE))</f>
        <v/>
      </c>
    </row>
    <row r="202" spans="1:8">
      <c r="A202" s="86" t="str">
        <f>IF(C202="","",VLOOKUP(C202,会員!B207:$D$350,2,FALSE))</f>
        <v/>
      </c>
      <c r="B202" s="137" t="str">
        <f>IF(C202="","",VLOOKUP(C202,会員!B207:$D$350,3,FALSE))</f>
        <v/>
      </c>
    </row>
    <row r="203" spans="1:8">
      <c r="A203" s="78" t="str">
        <f>IF(C203="","",VLOOKUP(C203,会員!B208:$D$350,2,FALSE))</f>
        <v/>
      </c>
      <c r="B203" s="134" t="str">
        <f>IF(C203="","",VLOOKUP(C203,会員!B208:$D$350,3,FALSE))</f>
        <v/>
      </c>
    </row>
    <row r="204" spans="1:8">
      <c r="A204" s="78" t="str">
        <f>IF(C204="","",VLOOKUP(C204,会員!B209:$D$350,2,FALSE))</f>
        <v/>
      </c>
      <c r="B204" s="134" t="str">
        <f>IF(C204="","",VLOOKUP(C204,会員!B209:$D$350,3,FALSE))</f>
        <v/>
      </c>
    </row>
    <row r="205" spans="1:8">
      <c r="A205" s="78" t="str">
        <f>IF(C205="","",VLOOKUP(C205,会員!B210:$D$350,2,FALSE))</f>
        <v/>
      </c>
      <c r="B205" s="134" t="str">
        <f>IF(C205="","",VLOOKUP(C205,会員!B210:$D$350,3,FALSE))</f>
        <v/>
      </c>
    </row>
    <row r="206" spans="1:8" ht="14.25" thickBot="1">
      <c r="A206" s="82" t="str">
        <f>IF(C206="","",VLOOKUP(C206,会員!B211:$D$350,2,FALSE))</f>
        <v/>
      </c>
      <c r="B206" s="133" t="str">
        <f>IF(C206="","",VLOOKUP(C206,会員!B211:$D$350,3,FALSE))</f>
        <v/>
      </c>
    </row>
    <row r="207" spans="1:8">
      <c r="A207" s="86" t="str">
        <f>IF(C207="","",VLOOKUP(C207,会員!B212:$D$350,2,FALSE))</f>
        <v/>
      </c>
      <c r="B207" s="137" t="str">
        <f>IF(C207="","",VLOOKUP(C207,会員!B212:$D$350,3,FALSE))</f>
        <v/>
      </c>
    </row>
    <row r="208" spans="1:8">
      <c r="A208" s="78" t="str">
        <f>IF(C208="","",VLOOKUP(C208,会員!B213:$D$350,2,FALSE))</f>
        <v/>
      </c>
      <c r="B208" s="134" t="str">
        <f>IF(C208="","",VLOOKUP(C208,会員!B213:$D$350,3,FALSE))</f>
        <v/>
      </c>
    </row>
    <row r="209" spans="1:2">
      <c r="A209" s="78" t="str">
        <f>IF(C209="","",VLOOKUP(C209,会員!B214:$D$350,2,FALSE))</f>
        <v/>
      </c>
      <c r="B209" s="134" t="str">
        <f>IF(C209="","",VLOOKUP(C209,会員!B214:$D$350,3,FALSE))</f>
        <v/>
      </c>
    </row>
    <row r="210" spans="1:2">
      <c r="A210" s="78" t="str">
        <f>IF(C210="","",VLOOKUP(C210,会員!B215:$D$350,2,FALSE))</f>
        <v/>
      </c>
      <c r="B210" s="134" t="str">
        <f>IF(C210="","",VLOOKUP(C210,会員!B215:$D$350,3,FALSE))</f>
        <v/>
      </c>
    </row>
    <row r="211" spans="1:2" ht="14.25" thickBot="1">
      <c r="A211" s="82" t="str">
        <f>IF(C211="","",VLOOKUP(C211,会員!B216:$D$350,2,FALSE))</f>
        <v/>
      </c>
      <c r="B211" s="133" t="str">
        <f>IF(C211="","",VLOOKUP(C211,会員!B216:$D$350,3,FALSE))</f>
        <v/>
      </c>
    </row>
    <row r="212" spans="1:2" ht="14.25" thickTop="1">
      <c r="A212" s="152" t="str">
        <f>IF(C212="","",VLOOKUP(C212,会員!B217:$D$350,2,FALSE))</f>
        <v/>
      </c>
      <c r="B212" s="151" t="str">
        <f>IF(C212="","",VLOOKUP(C212,会員!B217:$D$350,3,FALSE))</f>
        <v/>
      </c>
    </row>
    <row r="213" spans="1:2">
      <c r="A213" s="78" t="str">
        <f>IF(C213="","",VLOOKUP(C213,会員!B218:$D$350,2,FALSE))</f>
        <v/>
      </c>
      <c r="B213" s="134" t="str">
        <f>IF(C213="","",VLOOKUP(C213,会員!B218:$D$350,3,FALSE))</f>
        <v/>
      </c>
    </row>
    <row r="214" spans="1:2">
      <c r="A214" s="78" t="str">
        <f>IF(C214="","",VLOOKUP(C214,会員!B219:$D$350,2,FALSE))</f>
        <v/>
      </c>
      <c r="B214" s="134" t="str">
        <f>IF(C214="","",VLOOKUP(C214,会員!B219:$D$350,3,FALSE))</f>
        <v/>
      </c>
    </row>
    <row r="215" spans="1:2">
      <c r="A215" s="78" t="str">
        <f>IF(C215="","",VLOOKUP(C215,会員!B220:$D$350,2,FALSE))</f>
        <v/>
      </c>
      <c r="B215" s="134" t="str">
        <f>IF(C215="","",VLOOKUP(C215,会員!B220:$D$350,3,FALSE))</f>
        <v/>
      </c>
    </row>
    <row r="216" spans="1:2" ht="14.25" thickBot="1">
      <c r="A216" s="82" t="str">
        <f>IF(C216="","",VLOOKUP(C216,会員!B221:$D$350,2,FALSE))</f>
        <v/>
      </c>
      <c r="B216" s="133" t="str">
        <f>IF(C216="","",VLOOKUP(C216,会員!B221:$D$350,3,FALSE))</f>
        <v/>
      </c>
    </row>
    <row r="217" spans="1:2">
      <c r="A217" s="86" t="str">
        <f>IF(C217="","",VLOOKUP(C217,会員!B222:$D$350,2,FALSE))</f>
        <v/>
      </c>
      <c r="B217" s="137" t="str">
        <f>IF(C217="","",VLOOKUP(C217,会員!B222:$D$350,3,FALSE))</f>
        <v/>
      </c>
    </row>
    <row r="218" spans="1:2">
      <c r="A218" s="78" t="str">
        <f>IF(C218="","",VLOOKUP(C218,会員!B223:$D$350,2,FALSE))</f>
        <v/>
      </c>
      <c r="B218" s="134" t="str">
        <f>IF(C218="","",VLOOKUP(C218,会員!B223:$D$350,3,FALSE))</f>
        <v/>
      </c>
    </row>
    <row r="219" spans="1:2">
      <c r="A219" s="78" t="str">
        <f>IF(C219="","",VLOOKUP(C219,会員!B224:$D$350,2,FALSE))</f>
        <v/>
      </c>
      <c r="B219" s="134" t="str">
        <f>IF(C219="","",VLOOKUP(C219,会員!B224:$D$350,3,FALSE))</f>
        <v/>
      </c>
    </row>
    <row r="220" spans="1:2">
      <c r="A220" s="78" t="str">
        <f>IF(C220="","",VLOOKUP(C220,会員!B225:$D$350,2,FALSE))</f>
        <v/>
      </c>
      <c r="B220" s="134" t="str">
        <f>IF(C220="","",VLOOKUP(C220,会員!B225:$D$350,3,FALSE))</f>
        <v/>
      </c>
    </row>
    <row r="221" spans="1:2" ht="14.25" thickBot="1">
      <c r="A221" s="82" t="str">
        <f>IF(C221="","",VLOOKUP(C221,会員!B226:$D$350,2,FALSE))</f>
        <v/>
      </c>
      <c r="B221" s="133" t="str">
        <f>IF(C221="","",VLOOKUP(C221,会員!B226:$D$350,3,FALSE))</f>
        <v/>
      </c>
    </row>
    <row r="222" spans="1:2">
      <c r="A222" s="86" t="str">
        <f>IF(C222="","",VLOOKUP(C222,会員!B227:$D$350,2,FALSE))</f>
        <v/>
      </c>
      <c r="B222" s="137" t="str">
        <f>IF(C222="","",VLOOKUP(C222,会員!B227:$D$350,3,FALSE))</f>
        <v/>
      </c>
    </row>
    <row r="223" spans="1:2">
      <c r="A223" s="78" t="str">
        <f>IF(C223="","",VLOOKUP(C223,会員!B228:$D$350,2,FALSE))</f>
        <v/>
      </c>
      <c r="B223" s="134" t="str">
        <f>IF(C223="","",VLOOKUP(C223,会員!B228:$D$350,3,FALSE))</f>
        <v/>
      </c>
    </row>
    <row r="224" spans="1:2">
      <c r="A224" s="78" t="str">
        <f>IF(C224="","",VLOOKUP(C224,会員!B229:$D$350,2,FALSE))</f>
        <v/>
      </c>
      <c r="B224" s="134" t="str">
        <f>IF(C224="","",VLOOKUP(C224,会員!B229:$D$350,3,FALSE))</f>
        <v/>
      </c>
    </row>
    <row r="225" spans="1:2">
      <c r="A225" s="78" t="str">
        <f>IF(C225="","",VLOOKUP(C225,会員!B230:$D$350,2,FALSE))</f>
        <v/>
      </c>
      <c r="B225" s="134" t="str">
        <f>IF(C225="","",VLOOKUP(C225,会員!B230:$D$350,3,FALSE))</f>
        <v/>
      </c>
    </row>
    <row r="226" spans="1:2" ht="14.25" thickBot="1">
      <c r="A226" s="82" t="str">
        <f>IF(C226="","",VLOOKUP(C226,会員!B231:$D$350,2,FALSE))</f>
        <v/>
      </c>
      <c r="B226" s="133" t="str">
        <f>IF(C226="","",VLOOKUP(C226,会員!B231:$D$350,3,FALSE))</f>
        <v/>
      </c>
    </row>
    <row r="227" spans="1:2">
      <c r="A227" s="86" t="str">
        <f>IF(C227="","",VLOOKUP(C227,会員!B232:$D$350,2,FALSE))</f>
        <v/>
      </c>
      <c r="B227" s="137" t="str">
        <f>IF(C227="","",VLOOKUP(C227,会員!B232:$D$350,3,FALSE))</f>
        <v/>
      </c>
    </row>
    <row r="228" spans="1:2">
      <c r="A228" s="78" t="str">
        <f>IF(C228="","",VLOOKUP(C228,会員!B233:$D$350,2,FALSE))</f>
        <v/>
      </c>
      <c r="B228" s="134" t="str">
        <f>IF(C228="","",VLOOKUP(C228,会員!B233:$D$350,3,FALSE))</f>
        <v/>
      </c>
    </row>
    <row r="229" spans="1:2">
      <c r="A229" s="78" t="str">
        <f>IF(C229="","",VLOOKUP(C229,会員!B234:$D$350,2,FALSE))</f>
        <v/>
      </c>
      <c r="B229" s="134" t="str">
        <f>IF(C229="","",VLOOKUP(C229,会員!B234:$D$350,3,FALSE))</f>
        <v/>
      </c>
    </row>
    <row r="230" spans="1:2">
      <c r="A230" s="78" t="str">
        <f>IF(C230="","",VLOOKUP(C230,会員!B235:$D$350,2,FALSE))</f>
        <v/>
      </c>
      <c r="B230" s="134" t="str">
        <f>IF(C230="","",VLOOKUP(C230,会員!B235:$D$350,3,FALSE))</f>
        <v/>
      </c>
    </row>
    <row r="231" spans="1:2" ht="14.25" thickBot="1">
      <c r="A231" s="82" t="str">
        <f>IF(C231="","",VLOOKUP(C231,会員!B236:$D$350,2,FALSE))</f>
        <v/>
      </c>
      <c r="B231" s="133" t="str">
        <f>IF(C231="","",VLOOKUP(C231,会員!B236:$D$350,3,FALSE))</f>
        <v/>
      </c>
    </row>
    <row r="232" spans="1:2">
      <c r="A232" s="86" t="str">
        <f>IF(C232="","",VLOOKUP(C232,会員!B237:$D$350,2,FALSE))</f>
        <v/>
      </c>
      <c r="B232" s="137" t="str">
        <f>IF(C232="","",VLOOKUP(C232,会員!B237:$D$350,3,FALSE))</f>
        <v/>
      </c>
    </row>
    <row r="233" spans="1:2">
      <c r="A233" s="78" t="str">
        <f>IF(C233="","",VLOOKUP(C233,会員!B238:$D$350,2,FALSE))</f>
        <v/>
      </c>
      <c r="B233" s="134" t="str">
        <f>IF(C233="","",VLOOKUP(C233,会員!B238:$D$350,3,FALSE))</f>
        <v/>
      </c>
    </row>
    <row r="234" spans="1:2">
      <c r="A234" s="78" t="str">
        <f>IF(C234="","",VLOOKUP(C234,会員!B239:$D$350,2,FALSE))</f>
        <v/>
      </c>
      <c r="B234" s="134" t="str">
        <f>IF(C234="","",VLOOKUP(C234,会員!B239:$D$350,3,FALSE))</f>
        <v/>
      </c>
    </row>
    <row r="235" spans="1:2">
      <c r="A235" s="78" t="str">
        <f>IF(C235="","",VLOOKUP(C235,会員!B240:$D$350,2,FALSE))</f>
        <v/>
      </c>
      <c r="B235" s="134" t="str">
        <f>IF(C235="","",VLOOKUP(C235,会員!B240:$D$350,3,FALSE))</f>
        <v/>
      </c>
    </row>
    <row r="236" spans="1:2" ht="14.25" thickBot="1">
      <c r="A236" s="82" t="str">
        <f>IF(C236="","",VLOOKUP(C236,会員!B241:$D$350,2,FALSE))</f>
        <v/>
      </c>
      <c r="B236" s="133" t="str">
        <f>IF(C236="","",VLOOKUP(C236,会員!B241:$D$350,3,FALSE))</f>
        <v/>
      </c>
    </row>
    <row r="237" spans="1:2">
      <c r="A237" s="86" t="str">
        <f>IF(C237="","",VLOOKUP(C237,会員!B242:$D$350,2,FALSE))</f>
        <v/>
      </c>
      <c r="B237" s="137" t="str">
        <f>IF(C237="","",VLOOKUP(C237,会員!B242:$D$350,3,FALSE))</f>
        <v/>
      </c>
    </row>
    <row r="238" spans="1:2">
      <c r="A238" s="78" t="str">
        <f>IF(C238="","",VLOOKUP(C238,会員!B243:$D$350,2,FALSE))</f>
        <v/>
      </c>
      <c r="B238" s="134" t="str">
        <f>IF(C238="","",VLOOKUP(C238,会員!B243:$D$350,3,FALSE))</f>
        <v/>
      </c>
    </row>
    <row r="239" spans="1:2">
      <c r="A239" s="78" t="str">
        <f>IF(C239="","",VLOOKUP(C239,会員!B244:$D$350,2,FALSE))</f>
        <v/>
      </c>
      <c r="B239" s="134" t="str">
        <f>IF(C239="","",VLOOKUP(C239,会員!B244:$D$350,3,FALSE))</f>
        <v/>
      </c>
    </row>
    <row r="240" spans="1:2">
      <c r="A240" s="78" t="str">
        <f>IF(C240="","",VLOOKUP(C240,会員!B245:$D$350,2,FALSE))</f>
        <v/>
      </c>
      <c r="B240" s="134" t="str">
        <f>IF(C240="","",VLOOKUP(C240,会員!B245:$D$350,3,FALSE))</f>
        <v/>
      </c>
    </row>
    <row r="241" spans="1:2" ht="14.25" thickBot="1">
      <c r="A241" s="82" t="str">
        <f>IF(C241="","",VLOOKUP(C241,会員!B246:$D$350,2,FALSE))</f>
        <v/>
      </c>
      <c r="B241" s="133" t="str">
        <f>IF(C241="","",VLOOKUP(C241,会員!B246:$D$350,3,FALSE))</f>
        <v/>
      </c>
    </row>
    <row r="242" spans="1:2" ht="14.25" thickTop="1">
      <c r="A242" s="152" t="str">
        <f>IF(C242="","",VLOOKUP(C242,会員!B247:$D$350,2,FALSE))</f>
        <v/>
      </c>
      <c r="B242" s="151" t="str">
        <f>IF(C242="","",VLOOKUP(C242,会員!B247:$D$350,3,FALSE))</f>
        <v/>
      </c>
    </row>
    <row r="243" spans="1:2">
      <c r="A243" s="78" t="str">
        <f>IF(C243="","",VLOOKUP(C243,会員!B248:$D$350,2,FALSE))</f>
        <v/>
      </c>
      <c r="B243" s="134" t="str">
        <f>IF(C243="","",VLOOKUP(C243,会員!B248:$D$350,3,FALSE))</f>
        <v/>
      </c>
    </row>
    <row r="244" spans="1:2">
      <c r="A244" s="78" t="str">
        <f>IF(C244="","",VLOOKUP(C244,会員!B249:$D$350,2,FALSE))</f>
        <v/>
      </c>
      <c r="B244" s="134" t="str">
        <f>IF(C244="","",VLOOKUP(C244,会員!B249:$D$350,3,FALSE))</f>
        <v/>
      </c>
    </row>
    <row r="245" spans="1:2">
      <c r="A245" s="78" t="str">
        <f>IF(C245="","",VLOOKUP(C245,会員!B250:$D$350,2,FALSE))</f>
        <v/>
      </c>
      <c r="B245" s="134" t="str">
        <f>IF(C245="","",VLOOKUP(C245,会員!B250:$D$350,3,FALSE))</f>
        <v/>
      </c>
    </row>
    <row r="246" spans="1:2" ht="14.25" thickBot="1">
      <c r="A246" s="82" t="str">
        <f>IF(C246="","",VLOOKUP(C246,会員!B251:$D$350,2,FALSE))</f>
        <v/>
      </c>
      <c r="B246" s="133" t="str">
        <f>IF(C246="","",VLOOKUP(C246,会員!B251:$D$350,3,FALSE))</f>
        <v/>
      </c>
    </row>
    <row r="247" spans="1:2">
      <c r="A247" s="86" t="str">
        <f>IF(C247="","",VLOOKUP(C247,会員!B252:$D$350,2,FALSE))</f>
        <v/>
      </c>
      <c r="B247" s="137" t="str">
        <f>IF(C247="","",VLOOKUP(C247,会員!B252:$D$350,3,FALSE))</f>
        <v/>
      </c>
    </row>
    <row r="248" spans="1:2">
      <c r="A248" s="78" t="str">
        <f>IF(C248="","",VLOOKUP(C248,会員!B253:$D$350,2,FALSE))</f>
        <v/>
      </c>
      <c r="B248" s="134" t="str">
        <f>IF(C248="","",VLOOKUP(C248,会員!B253:$D$350,3,FALSE))</f>
        <v/>
      </c>
    </row>
    <row r="249" spans="1:2">
      <c r="A249" s="78" t="str">
        <f>IF(C249="","",VLOOKUP(C249,会員!B254:$D$350,2,FALSE))</f>
        <v/>
      </c>
      <c r="B249" s="134" t="str">
        <f>IF(C249="","",VLOOKUP(C249,会員!B254:$D$350,3,FALSE))</f>
        <v/>
      </c>
    </row>
    <row r="250" spans="1:2">
      <c r="A250" s="78" t="str">
        <f>IF(C250="","",VLOOKUP(C250,会員!B255:$D$350,2,FALSE))</f>
        <v/>
      </c>
      <c r="B250" s="134" t="str">
        <f>IF(C250="","",VLOOKUP(C250,会員!B255:$D$350,3,FALSE))</f>
        <v/>
      </c>
    </row>
    <row r="251" spans="1:2" ht="14.25" thickBot="1">
      <c r="A251" s="82" t="str">
        <f>IF(C251="","",VLOOKUP(C251,会員!B256:$D$350,2,FALSE))</f>
        <v/>
      </c>
      <c r="B251" s="133" t="str">
        <f>IF(C251="","",VLOOKUP(C251,会員!B256:$D$350,3,FALSE))</f>
        <v/>
      </c>
    </row>
    <row r="252" spans="1:2">
      <c r="A252" s="86" t="str">
        <f>IF(C252="","",VLOOKUP(C252,会員!B257:$D$350,2,FALSE))</f>
        <v/>
      </c>
      <c r="B252" s="137" t="str">
        <f>IF(C252="","",VLOOKUP(C252,会員!B257:$D$350,3,FALSE))</f>
        <v/>
      </c>
    </row>
    <row r="253" spans="1:2">
      <c r="A253" s="78" t="str">
        <f>IF(C253="","",VLOOKUP(C253,会員!B258:$D$350,2,FALSE))</f>
        <v/>
      </c>
      <c r="B253" s="134" t="str">
        <f>IF(C253="","",VLOOKUP(C253,会員!B258:$D$350,3,FALSE))</f>
        <v/>
      </c>
    </row>
    <row r="254" spans="1:2">
      <c r="A254" s="78" t="str">
        <f>IF(C254="","",VLOOKUP(C254,会員!B259:$D$350,2,FALSE))</f>
        <v/>
      </c>
      <c r="B254" s="134" t="str">
        <f>IF(C254="","",VLOOKUP(C254,会員!B259:$D$350,3,FALSE))</f>
        <v/>
      </c>
    </row>
    <row r="255" spans="1:2">
      <c r="A255" s="78" t="str">
        <f>IF(C255="","",VLOOKUP(C255,会員!B260:$D$350,2,FALSE))</f>
        <v/>
      </c>
      <c r="B255" s="134" t="str">
        <f>IF(C255="","",VLOOKUP(C255,会員!B260:$D$350,3,FALSE))</f>
        <v/>
      </c>
    </row>
    <row r="256" spans="1:2" ht="14.25" thickBot="1">
      <c r="A256" s="82" t="str">
        <f>IF(C256="","",VLOOKUP(C256,会員!B261:$D$350,2,FALSE))</f>
        <v/>
      </c>
      <c r="B256" s="133" t="str">
        <f>IF(C256="","",VLOOKUP(C256,会員!B261:$D$350,3,FALSE))</f>
        <v/>
      </c>
    </row>
    <row r="257" spans="1:2">
      <c r="A257" s="86" t="str">
        <f>IF(C257="","",VLOOKUP(C257,会員!B262:$D$350,2,FALSE))</f>
        <v/>
      </c>
      <c r="B257" s="137" t="str">
        <f>IF(C257="","",VLOOKUP(C257,会員!B262:$D$350,3,FALSE))</f>
        <v/>
      </c>
    </row>
    <row r="258" spans="1:2">
      <c r="A258" s="78" t="str">
        <f>IF(C258="","",VLOOKUP(C258,会員!B263:$D$350,2,FALSE))</f>
        <v/>
      </c>
      <c r="B258" s="134" t="str">
        <f>IF(C258="","",VLOOKUP(C258,会員!B263:$D$350,3,FALSE))</f>
        <v/>
      </c>
    </row>
    <row r="259" spans="1:2">
      <c r="A259" s="78" t="str">
        <f>IF(C259="","",VLOOKUP(C259,会員!B264:$D$350,2,FALSE))</f>
        <v/>
      </c>
      <c r="B259" s="134" t="str">
        <f>IF(C259="","",VLOOKUP(C259,会員!B264:$D$350,3,FALSE))</f>
        <v/>
      </c>
    </row>
    <row r="260" spans="1:2">
      <c r="A260" s="78" t="str">
        <f>IF(C260="","",VLOOKUP(C260,会員!B265:$D$350,2,FALSE))</f>
        <v/>
      </c>
      <c r="B260" s="134" t="str">
        <f>IF(C260="","",VLOOKUP(C260,会員!B265:$D$350,3,FALSE))</f>
        <v/>
      </c>
    </row>
    <row r="261" spans="1:2" ht="14.25" thickBot="1">
      <c r="A261" s="82" t="str">
        <f>IF(C261="","",VLOOKUP(C261,会員!B266:$D$350,2,FALSE))</f>
        <v/>
      </c>
      <c r="B261" s="133" t="str">
        <f>IF(C261="","",VLOOKUP(C261,会員!B266:$D$350,3,FALSE))</f>
        <v/>
      </c>
    </row>
    <row r="262" spans="1:2">
      <c r="A262" s="86" t="str">
        <f>IF(C262="","",VLOOKUP(C262,会員!B267:$D$350,2,FALSE))</f>
        <v/>
      </c>
      <c r="B262" s="137" t="str">
        <f>IF(C262="","",VLOOKUP(C262,会員!B267:$D$350,3,FALSE))</f>
        <v/>
      </c>
    </row>
    <row r="263" spans="1:2">
      <c r="A263" s="78" t="str">
        <f>IF(C263="","",VLOOKUP(C263,会員!B268:$D$350,2,FALSE))</f>
        <v/>
      </c>
      <c r="B263" s="134" t="str">
        <f>IF(C263="","",VLOOKUP(C263,会員!B268:$D$350,3,FALSE))</f>
        <v/>
      </c>
    </row>
    <row r="264" spans="1:2">
      <c r="A264" s="78" t="str">
        <f>IF(C264="","",VLOOKUP(C264,会員!B269:$D$350,2,FALSE))</f>
        <v/>
      </c>
      <c r="B264" s="134" t="str">
        <f>IF(C264="","",VLOOKUP(C264,会員!B269:$D$350,3,FALSE))</f>
        <v/>
      </c>
    </row>
    <row r="265" spans="1:2">
      <c r="A265" s="78" t="str">
        <f>IF(C265="","",VLOOKUP(C265,会員!B270:$D$350,2,FALSE))</f>
        <v/>
      </c>
      <c r="B265" s="134" t="str">
        <f>IF(C265="","",VLOOKUP(C265,会員!B270:$D$350,3,FALSE))</f>
        <v/>
      </c>
    </row>
    <row r="266" spans="1:2" ht="14.25" thickBot="1">
      <c r="A266" s="82" t="str">
        <f>IF(C266="","",VLOOKUP(C266,会員!B271:$D$350,2,FALSE))</f>
        <v/>
      </c>
      <c r="B266" s="133" t="str">
        <f>IF(C266="","",VLOOKUP(C266,会員!B271:$D$350,3,FALSE))</f>
        <v/>
      </c>
    </row>
    <row r="267" spans="1:2">
      <c r="A267" s="86" t="str">
        <f>IF(C267="","",VLOOKUP(C267,会員!B272:$D$350,2,FALSE))</f>
        <v/>
      </c>
      <c r="B267" s="137" t="str">
        <f>IF(C267="","",VLOOKUP(C267,会員!B272:$D$350,3,FALSE))</f>
        <v/>
      </c>
    </row>
    <row r="268" spans="1:2">
      <c r="A268" s="78" t="str">
        <f>IF(C268="","",VLOOKUP(C268,会員!B273:$D$350,2,FALSE))</f>
        <v/>
      </c>
      <c r="B268" s="134" t="str">
        <f>IF(C268="","",VLOOKUP(C268,会員!B273:$D$350,3,FALSE))</f>
        <v/>
      </c>
    </row>
    <row r="269" spans="1:2">
      <c r="A269" s="78" t="str">
        <f>IF(C269="","",VLOOKUP(C269,会員!B274:$D$350,2,FALSE))</f>
        <v/>
      </c>
      <c r="B269" s="134" t="str">
        <f>IF(C269="","",VLOOKUP(C269,会員!B274:$D$350,3,FALSE))</f>
        <v/>
      </c>
    </row>
    <row r="270" spans="1:2">
      <c r="A270" s="78" t="str">
        <f>IF(C270="","",VLOOKUP(C270,会員!B275:$D$350,2,FALSE))</f>
        <v/>
      </c>
      <c r="B270" s="134" t="str">
        <f>IF(C270="","",VLOOKUP(C270,会員!B275:$D$350,3,FALSE))</f>
        <v/>
      </c>
    </row>
    <row r="271" spans="1:2" ht="14.25" thickBot="1">
      <c r="A271" s="82" t="str">
        <f>IF(C271="","",VLOOKUP(C271,会員!B276:$D$350,2,FALSE))</f>
        <v/>
      </c>
      <c r="B271" s="133" t="str">
        <f>IF(C271="","",VLOOKUP(C271,会員!B276:$D$350,3,FALSE))</f>
        <v/>
      </c>
    </row>
    <row r="272" spans="1:2" ht="14.25" thickTop="1">
      <c r="A272" s="152" t="str">
        <f>IF(C272="","",VLOOKUP(C272,会員!B277:$D$350,2,FALSE))</f>
        <v/>
      </c>
      <c r="B272" s="151" t="str">
        <f>IF(C272="","",VLOOKUP(C272,会員!B277:$D$350,3,FALSE))</f>
        <v/>
      </c>
    </row>
    <row r="273" spans="1:2">
      <c r="A273" s="78" t="str">
        <f>IF(C273="","",VLOOKUP(C273,会員!B278:$D$350,2,FALSE))</f>
        <v/>
      </c>
      <c r="B273" s="134" t="str">
        <f>IF(C273="","",VLOOKUP(C273,会員!B278:$D$350,3,FALSE))</f>
        <v/>
      </c>
    </row>
    <row r="274" spans="1:2">
      <c r="A274" s="78" t="str">
        <f>IF(C274="","",VLOOKUP(C274,会員!B279:$D$350,2,FALSE))</f>
        <v/>
      </c>
      <c r="B274" s="134" t="str">
        <f>IF(C274="","",VLOOKUP(C274,会員!B279:$D$350,3,FALSE))</f>
        <v/>
      </c>
    </row>
    <row r="275" spans="1:2">
      <c r="A275" s="78" t="str">
        <f>IF(C275="","",VLOOKUP(C275,会員!B280:$D$350,2,FALSE))</f>
        <v/>
      </c>
      <c r="B275" s="134" t="str">
        <f>IF(C275="","",VLOOKUP(C275,会員!B280:$D$350,3,FALSE))</f>
        <v/>
      </c>
    </row>
    <row r="276" spans="1:2" ht="14.25" thickBot="1">
      <c r="A276" s="82" t="str">
        <f>IF(C276="","",VLOOKUP(C276,会員!B281:$D$350,2,FALSE))</f>
        <v/>
      </c>
      <c r="B276" s="133" t="str">
        <f>IF(C276="","",VLOOKUP(C276,会員!B281:$D$350,3,FALSE))</f>
        <v/>
      </c>
    </row>
    <row r="277" spans="1:2">
      <c r="A277" s="86" t="str">
        <f>IF(C277="","",VLOOKUP(C277,会員!B282:$D$350,2,FALSE))</f>
        <v/>
      </c>
      <c r="B277" s="137" t="str">
        <f>IF(C277="","",VLOOKUP(C277,会員!B282:$D$350,3,FALSE))</f>
        <v/>
      </c>
    </row>
    <row r="278" spans="1:2">
      <c r="A278" s="78" t="str">
        <f>IF(C278="","",VLOOKUP(C278,会員!B283:$D$350,2,FALSE))</f>
        <v/>
      </c>
      <c r="B278" s="134" t="str">
        <f>IF(C278="","",VLOOKUP(C278,会員!B283:$D$350,3,FALSE))</f>
        <v/>
      </c>
    </row>
    <row r="279" spans="1:2">
      <c r="A279" s="78" t="str">
        <f>IF(C279="","",VLOOKUP(C279,会員!B284:$D$350,2,FALSE))</f>
        <v/>
      </c>
      <c r="B279" s="134" t="str">
        <f>IF(C279="","",VLOOKUP(C279,会員!B284:$D$350,3,FALSE))</f>
        <v/>
      </c>
    </row>
    <row r="280" spans="1:2">
      <c r="A280" s="78" t="str">
        <f>IF(C280="","",VLOOKUP(C280,会員!B285:$D$350,2,FALSE))</f>
        <v/>
      </c>
      <c r="B280" s="134" t="str">
        <f>IF(C280="","",VLOOKUP(C280,会員!B285:$D$350,3,FALSE))</f>
        <v/>
      </c>
    </row>
    <row r="281" spans="1:2" ht="14.25" thickBot="1">
      <c r="A281" s="82" t="str">
        <f>IF(C281="","",VLOOKUP(C281,会員!B286:$D$350,2,FALSE))</f>
        <v/>
      </c>
      <c r="B281" s="133" t="str">
        <f>IF(C281="","",VLOOKUP(C281,会員!B286:$D$350,3,FALSE))</f>
        <v/>
      </c>
    </row>
    <row r="282" spans="1:2">
      <c r="A282" s="86" t="str">
        <f>IF(C282="","",VLOOKUP(C282,会員!B287:$D$350,2,FALSE))</f>
        <v/>
      </c>
      <c r="B282" s="137" t="str">
        <f>IF(C282="","",VLOOKUP(C282,会員!B287:$D$350,3,FALSE))</f>
        <v/>
      </c>
    </row>
    <row r="283" spans="1:2">
      <c r="A283" s="78" t="str">
        <f>IF(C283="","",VLOOKUP(C283,会員!B288:$D$350,2,FALSE))</f>
        <v/>
      </c>
      <c r="B283" s="134" t="str">
        <f>IF(C283="","",VLOOKUP(C283,会員!B288:$D$350,3,FALSE))</f>
        <v/>
      </c>
    </row>
    <row r="284" spans="1:2">
      <c r="A284" s="78" t="str">
        <f>IF(C284="","",VLOOKUP(C284,会員!B289:$D$350,2,FALSE))</f>
        <v/>
      </c>
      <c r="B284" s="134" t="str">
        <f>IF(C284="","",VLOOKUP(C284,会員!B289:$D$350,3,FALSE))</f>
        <v/>
      </c>
    </row>
    <row r="285" spans="1:2">
      <c r="A285" s="78" t="str">
        <f>IF(C285="","",VLOOKUP(C285,会員!B290:$D$350,2,FALSE))</f>
        <v/>
      </c>
      <c r="B285" s="134" t="str">
        <f>IF(C285="","",VLOOKUP(C285,会員!B290:$D$350,3,FALSE))</f>
        <v/>
      </c>
    </row>
    <row r="286" spans="1:2" ht="14.25" thickBot="1">
      <c r="A286" s="82" t="str">
        <f>IF(C286="","",VLOOKUP(C286,会員!B291:$D$350,2,FALSE))</f>
        <v/>
      </c>
      <c r="B286" s="133" t="str">
        <f>IF(C286="","",VLOOKUP(C286,会員!B291:$D$350,3,FALSE))</f>
        <v/>
      </c>
    </row>
    <row r="287" spans="1:2">
      <c r="A287" s="86" t="str">
        <f>IF(C287="","",VLOOKUP(C287,会員!B292:$D$350,2,FALSE))</f>
        <v/>
      </c>
      <c r="B287" s="137" t="str">
        <f>IF(C287="","",VLOOKUP(C287,会員!B292:$D$350,3,FALSE))</f>
        <v/>
      </c>
    </row>
    <row r="288" spans="1:2">
      <c r="A288" s="78" t="str">
        <f>IF(C288="","",VLOOKUP(C288,会員!B293:$D$350,2,FALSE))</f>
        <v/>
      </c>
      <c r="B288" s="134" t="str">
        <f>IF(C288="","",VLOOKUP(C288,会員!B293:$D$350,3,FALSE))</f>
        <v/>
      </c>
    </row>
    <row r="289" spans="1:2">
      <c r="A289" s="78" t="str">
        <f>IF(C289="","",VLOOKUP(C289,会員!B294:$D$350,2,FALSE))</f>
        <v/>
      </c>
      <c r="B289" s="134" t="str">
        <f>IF(C289="","",VLOOKUP(C289,会員!B294:$D$350,3,FALSE))</f>
        <v/>
      </c>
    </row>
    <row r="290" spans="1:2">
      <c r="A290" s="78" t="str">
        <f>IF(C290="","",VLOOKUP(C290,会員!B295:$D$350,2,FALSE))</f>
        <v/>
      </c>
      <c r="B290" s="134" t="str">
        <f>IF(C290="","",VLOOKUP(C290,会員!B295:$D$350,3,FALSE))</f>
        <v/>
      </c>
    </row>
    <row r="291" spans="1:2" ht="14.25" thickBot="1">
      <c r="A291" s="82" t="str">
        <f>IF(C291="","",VLOOKUP(C291,会員!B296:$D$350,2,FALSE))</f>
        <v/>
      </c>
      <c r="B291" s="133" t="str">
        <f>IF(C291="","",VLOOKUP(C291,会員!B296:$D$350,3,FALSE))</f>
        <v/>
      </c>
    </row>
    <row r="292" spans="1:2">
      <c r="A292" s="86" t="str">
        <f>IF(C292="","",VLOOKUP(C292,会員!B297:$D$350,2,FALSE))</f>
        <v/>
      </c>
      <c r="B292" s="137" t="str">
        <f>IF(C292="","",VLOOKUP(C292,会員!B297:$D$350,3,FALSE))</f>
        <v/>
      </c>
    </row>
    <row r="293" spans="1:2">
      <c r="A293" s="78" t="str">
        <f>IF(C293="","",VLOOKUP(C293,会員!B298:$D$350,2,FALSE))</f>
        <v/>
      </c>
      <c r="B293" s="134" t="str">
        <f>IF(C293="","",VLOOKUP(C293,会員!B298:$D$350,3,FALSE))</f>
        <v/>
      </c>
    </row>
    <row r="294" spans="1:2">
      <c r="A294" s="78" t="str">
        <f>IF(C294="","",VLOOKUP(C294,会員!B299:$D$350,2,FALSE))</f>
        <v/>
      </c>
      <c r="B294" s="134" t="str">
        <f>IF(C294="","",VLOOKUP(C294,会員!B299:$D$350,3,FALSE))</f>
        <v/>
      </c>
    </row>
    <row r="295" spans="1:2">
      <c r="A295" s="78" t="str">
        <f>IF(C295="","",VLOOKUP(C295,会員!B300:$D$350,2,FALSE))</f>
        <v/>
      </c>
      <c r="B295" s="134" t="str">
        <f>IF(C295="","",VLOOKUP(C295,会員!B300:$D$350,3,FALSE))</f>
        <v/>
      </c>
    </row>
    <row r="296" spans="1:2" ht="14.25" thickBot="1">
      <c r="A296" s="82" t="str">
        <f>IF(C296="","",VLOOKUP(C296,会員!B301:$D$350,2,FALSE))</f>
        <v/>
      </c>
      <c r="B296" s="133" t="str">
        <f>IF(C296="","",VLOOKUP(C296,会員!B301:$D$350,3,FALSE))</f>
        <v/>
      </c>
    </row>
    <row r="297" spans="1:2">
      <c r="A297" s="86" t="str">
        <f>IF(C297="","",VLOOKUP(C297,会員!B302:$D$350,2,FALSE))</f>
        <v/>
      </c>
      <c r="B297" s="137" t="str">
        <f>IF(C297="","",VLOOKUP(C297,会員!B302:$D$350,3,FALSE))</f>
        <v/>
      </c>
    </row>
    <row r="298" spans="1:2">
      <c r="A298" s="78" t="str">
        <f>IF(C298="","",VLOOKUP(C298,会員!B303:$D$350,2,FALSE))</f>
        <v/>
      </c>
      <c r="B298" s="134" t="str">
        <f>IF(C298="","",VLOOKUP(C298,会員!B303:$D$350,3,FALSE))</f>
        <v/>
      </c>
    </row>
    <row r="299" spans="1:2">
      <c r="A299" s="78" t="str">
        <f>IF(C299="","",VLOOKUP(C299,会員!B304:$D$350,2,FALSE))</f>
        <v/>
      </c>
      <c r="B299" s="134" t="str">
        <f>IF(C299="","",VLOOKUP(C299,会員!B304:$D$350,3,FALSE))</f>
        <v/>
      </c>
    </row>
    <row r="300" spans="1:2">
      <c r="A300" s="78" t="str">
        <f>IF(C300="","",VLOOKUP(C300,会員!B305:$D$350,2,FALSE))</f>
        <v/>
      </c>
      <c r="B300" s="134" t="str">
        <f>IF(C300="","",VLOOKUP(C300,会員!B305:$D$350,3,FALSE))</f>
        <v/>
      </c>
    </row>
    <row r="301" spans="1:2" ht="14.25" thickBot="1">
      <c r="A301" s="82" t="str">
        <f>IF(C301="","",VLOOKUP(C301,会員!B306:$D$350,2,FALSE))</f>
        <v/>
      </c>
      <c r="B301" s="133" t="str">
        <f>IF(C301="","",VLOOKUP(C301,会員!B306:$D$350,3,FALSE))</f>
        <v/>
      </c>
    </row>
    <row r="302" spans="1:2" ht="14.25" thickTop="1">
      <c r="A302" s="152" t="str">
        <f>IF(C302="","",VLOOKUP(C302,会員!B307:$D$350,2,FALSE))</f>
        <v/>
      </c>
      <c r="B302" s="151" t="str">
        <f>IF(C302="","",VLOOKUP(C302,会員!B307:$D$350,3,FALSE))</f>
        <v/>
      </c>
    </row>
    <row r="303" spans="1:2">
      <c r="A303" s="78" t="str">
        <f>IF(C303="","",VLOOKUP(C303,会員!B308:$D$350,2,FALSE))</f>
        <v/>
      </c>
      <c r="B303" s="134" t="str">
        <f>IF(C303="","",VLOOKUP(C303,会員!B308:$D$350,3,FALSE))</f>
        <v/>
      </c>
    </row>
    <row r="304" spans="1:2">
      <c r="A304" s="78" t="str">
        <f>IF(C304="","",VLOOKUP(C304,会員!B309:$D$350,2,FALSE))</f>
        <v/>
      </c>
      <c r="B304" s="134" t="str">
        <f>IF(C304="","",VLOOKUP(C304,会員!B309:$D$350,3,FALSE))</f>
        <v/>
      </c>
    </row>
    <row r="305" spans="1:2">
      <c r="A305" s="78" t="str">
        <f>IF(C305="","",VLOOKUP(C305,会員!B310:$D$350,2,FALSE))</f>
        <v/>
      </c>
      <c r="B305" s="134" t="str">
        <f>IF(C305="","",VLOOKUP(C305,会員!B310:$D$350,3,FALSE))</f>
        <v/>
      </c>
    </row>
    <row r="306" spans="1:2" ht="14.25" thickBot="1">
      <c r="A306" s="82" t="str">
        <f>IF(C306="","",VLOOKUP(C306,会員!B311:$D$350,2,FALSE))</f>
        <v/>
      </c>
      <c r="B306" s="133" t="str">
        <f>IF(C306="","",VLOOKUP(C306,会員!B311:$D$350,3,FALSE))</f>
        <v/>
      </c>
    </row>
    <row r="307" spans="1:2">
      <c r="A307" s="86" t="str">
        <f>IF(C307="","",VLOOKUP(C307,会員!B312:$D$350,2,FALSE))</f>
        <v/>
      </c>
      <c r="B307" s="137" t="str">
        <f>IF(C307="","",VLOOKUP(C307,会員!B312:$D$350,3,FALSE))</f>
        <v/>
      </c>
    </row>
    <row r="308" spans="1:2">
      <c r="A308" s="78" t="str">
        <f>IF(C308="","",VLOOKUP(C308,会員!B313:$D$350,2,FALSE))</f>
        <v/>
      </c>
      <c r="B308" s="134" t="str">
        <f>IF(C308="","",VLOOKUP(C308,会員!B313:$D$350,3,FALSE))</f>
        <v/>
      </c>
    </row>
    <row r="309" spans="1:2">
      <c r="A309" s="78" t="str">
        <f>IF(C309="","",VLOOKUP(C309,会員!B314:$D$350,2,FALSE))</f>
        <v/>
      </c>
      <c r="B309" s="134" t="str">
        <f>IF(C309="","",VLOOKUP(C309,会員!B314:$D$350,3,FALSE))</f>
        <v/>
      </c>
    </row>
    <row r="310" spans="1:2">
      <c r="A310" s="78" t="str">
        <f>IF(C310="","",VLOOKUP(C310,会員!B315:$D$350,2,FALSE))</f>
        <v/>
      </c>
      <c r="B310" s="134" t="str">
        <f>IF(C310="","",VLOOKUP(C310,会員!B315:$D$350,3,FALSE))</f>
        <v/>
      </c>
    </row>
    <row r="311" spans="1:2" ht="14.25" thickBot="1">
      <c r="A311" s="82" t="str">
        <f>IF(C311="","",VLOOKUP(C311,会員!B316:$D$350,2,FALSE))</f>
        <v/>
      </c>
      <c r="B311" s="133" t="str">
        <f>IF(C311="","",VLOOKUP(C311,会員!B316:$D$350,3,FALSE))</f>
        <v/>
      </c>
    </row>
    <row r="312" spans="1:2">
      <c r="A312" s="86" t="str">
        <f>IF(C312="","",VLOOKUP(C312,会員!B317:$D$350,2,FALSE))</f>
        <v/>
      </c>
      <c r="B312" s="137" t="str">
        <f>IF(C312="","",VLOOKUP(C312,会員!B317:$D$350,3,FALSE))</f>
        <v/>
      </c>
    </row>
    <row r="313" spans="1:2">
      <c r="A313" s="78" t="str">
        <f>IF(C313="","",VLOOKUP(C313,会員!B318:$D$350,2,FALSE))</f>
        <v/>
      </c>
      <c r="B313" s="134" t="str">
        <f>IF(C313="","",VLOOKUP(C313,会員!B318:$D$350,3,FALSE))</f>
        <v/>
      </c>
    </row>
    <row r="314" spans="1:2">
      <c r="A314" s="78" t="str">
        <f>IF(C314="","",VLOOKUP(C314,会員!B319:$D$350,2,FALSE))</f>
        <v/>
      </c>
      <c r="B314" s="134" t="str">
        <f>IF(C314="","",VLOOKUP(C314,会員!B319:$D$350,3,FALSE))</f>
        <v/>
      </c>
    </row>
    <row r="315" spans="1:2">
      <c r="A315" s="78" t="str">
        <f>IF(C315="","",VLOOKUP(C315,会員!B320:$D$350,2,FALSE))</f>
        <v/>
      </c>
      <c r="B315" s="134" t="str">
        <f>IF(C315="","",VLOOKUP(C315,会員!B320:$D$350,3,FALSE))</f>
        <v/>
      </c>
    </row>
    <row r="316" spans="1:2" ht="14.25" thickBot="1">
      <c r="A316" s="82" t="str">
        <f>IF(C316="","",VLOOKUP(C316,会員!B321:$D$350,2,FALSE))</f>
        <v/>
      </c>
      <c r="B316" s="133" t="str">
        <f>IF(C316="","",VLOOKUP(C316,会員!B321:$D$350,3,FALSE))</f>
        <v/>
      </c>
    </row>
    <row r="317" spans="1:2">
      <c r="A317" s="86" t="str">
        <f>IF(C317="","",VLOOKUP(C317,会員!B322:$D$350,2,FALSE))</f>
        <v/>
      </c>
      <c r="B317" s="137" t="str">
        <f>IF(C317="","",VLOOKUP(C317,会員!B322:$D$350,3,FALSE))</f>
        <v/>
      </c>
    </row>
    <row r="318" spans="1:2">
      <c r="A318" s="78" t="str">
        <f>IF(C318="","",VLOOKUP(C318,会員!B323:$D$350,2,FALSE))</f>
        <v/>
      </c>
      <c r="B318" s="134" t="str">
        <f>IF(C318="","",VLOOKUP(C318,会員!B323:$D$350,3,FALSE))</f>
        <v/>
      </c>
    </row>
    <row r="319" spans="1:2">
      <c r="A319" s="78" t="str">
        <f>IF(C319="","",VLOOKUP(C319,会員!B324:$D$350,2,FALSE))</f>
        <v/>
      </c>
      <c r="B319" s="134" t="str">
        <f>IF(C319="","",VLOOKUP(C319,会員!B324:$D$350,3,FALSE))</f>
        <v/>
      </c>
    </row>
    <row r="320" spans="1:2">
      <c r="A320" s="78" t="str">
        <f>IF(C320="","",VLOOKUP(C320,会員!B325:$D$350,2,FALSE))</f>
        <v/>
      </c>
      <c r="B320" s="134" t="str">
        <f>IF(C320="","",VLOOKUP(C320,会員!B325:$D$350,3,FALSE))</f>
        <v/>
      </c>
    </row>
    <row r="321" spans="1:2" ht="14.25" thickBot="1">
      <c r="A321" s="82" t="str">
        <f>IF(C321="","",VLOOKUP(C321,会員!B326:$D$350,2,FALSE))</f>
        <v/>
      </c>
      <c r="B321" s="133" t="str">
        <f>IF(C321="","",VLOOKUP(C321,会員!B326:$D$350,3,FALSE))</f>
        <v/>
      </c>
    </row>
    <row r="322" spans="1:2">
      <c r="A322" s="86" t="str">
        <f>IF(C322="","",VLOOKUP(C322,会員!B327:$D$350,2,FALSE))</f>
        <v/>
      </c>
      <c r="B322" s="137" t="str">
        <f>IF(C322="","",VLOOKUP(C322,会員!B327:$D$350,3,FALSE))</f>
        <v/>
      </c>
    </row>
    <row r="323" spans="1:2">
      <c r="A323" s="78" t="str">
        <f>IF(C323="","",VLOOKUP(C323,会員!B328:$D$350,2,FALSE))</f>
        <v/>
      </c>
      <c r="B323" s="134" t="str">
        <f>IF(C323="","",VLOOKUP(C323,会員!B328:$D$350,3,FALSE))</f>
        <v/>
      </c>
    </row>
    <row r="324" spans="1:2">
      <c r="A324" s="78" t="str">
        <f>IF(C324="","",VLOOKUP(C324,会員!B329:$D$350,2,FALSE))</f>
        <v/>
      </c>
      <c r="B324" s="134" t="str">
        <f>IF(C324="","",VLOOKUP(C324,会員!B329:$D$350,3,FALSE))</f>
        <v/>
      </c>
    </row>
    <row r="325" spans="1:2">
      <c r="A325" s="78" t="str">
        <f>IF(C325="","",VLOOKUP(C325,会員!B330:$D$350,2,FALSE))</f>
        <v/>
      </c>
      <c r="B325" s="134" t="str">
        <f>IF(C325="","",VLOOKUP(C325,会員!B330:$D$350,3,FALSE))</f>
        <v/>
      </c>
    </row>
    <row r="326" spans="1:2" ht="14.25" thickBot="1">
      <c r="A326" s="82" t="str">
        <f>IF(C326="","",VLOOKUP(C326,会員!B331:$D$350,2,FALSE))</f>
        <v/>
      </c>
      <c r="B326" s="133" t="str">
        <f>IF(C326="","",VLOOKUP(C326,会員!B331:$D$350,3,FALSE))</f>
        <v/>
      </c>
    </row>
    <row r="327" spans="1:2">
      <c r="A327" s="86" t="str">
        <f>IF(C327="","",VLOOKUP(C327,会員!B332:$D$350,2,FALSE))</f>
        <v/>
      </c>
      <c r="B327" s="137" t="str">
        <f>IF(C327="","",VLOOKUP(C327,会員!B332:$D$350,3,FALSE))</f>
        <v/>
      </c>
    </row>
    <row r="328" spans="1:2">
      <c r="A328" s="78" t="str">
        <f>IF(C328="","",VLOOKUP(C328,会員!B333:$D$350,2,FALSE))</f>
        <v/>
      </c>
      <c r="B328" s="134" t="str">
        <f>IF(C328="","",VLOOKUP(C328,会員!B333:$D$350,3,FALSE))</f>
        <v/>
      </c>
    </row>
    <row r="329" spans="1:2">
      <c r="A329" s="78" t="str">
        <f>IF(C329="","",VLOOKUP(C329,会員!B334:$D$350,2,FALSE))</f>
        <v/>
      </c>
      <c r="B329" s="134" t="str">
        <f>IF(C329="","",VLOOKUP(C329,会員!B334:$D$350,3,FALSE))</f>
        <v/>
      </c>
    </row>
    <row r="330" spans="1:2">
      <c r="A330" s="78" t="str">
        <f>IF(C330="","",VLOOKUP(C330,会員!B334:$D$350,2,FALSE))</f>
        <v/>
      </c>
      <c r="B330" s="134" t="str">
        <f>IF(C330="","",VLOOKUP(C330,会員!B334:$D$350,3,FALSE))</f>
        <v/>
      </c>
    </row>
    <row r="331" spans="1:2" ht="14.25" thickBot="1">
      <c r="A331" s="82" t="str">
        <f>IF(C331="","",VLOOKUP(C331,会員!B334:$D$350,2,FALSE))</f>
        <v/>
      </c>
      <c r="B331" s="133" t="str">
        <f>IF(C331="","",VLOOKUP(C331,会員!B334:$D$350,3,FALSE))</f>
        <v/>
      </c>
    </row>
    <row r="332" spans="1:2" ht="14.25" thickTop="1">
      <c r="A332" s="152" t="str">
        <f>IF(C332="","",VLOOKUP(C332,会員!B334:$D$350,2,FALSE))</f>
        <v/>
      </c>
      <c r="B332" s="151" t="str">
        <f>IF(C332="","",VLOOKUP(C332,会員!B334:$D$350,3,FALSE))</f>
        <v/>
      </c>
    </row>
    <row r="333" spans="1:2">
      <c r="A333" s="78" t="str">
        <f>IF(C333="","",VLOOKUP(C333,会員!B334:$D$350,2,FALSE))</f>
        <v/>
      </c>
      <c r="B333" s="134" t="str">
        <f>IF(C333="","",VLOOKUP(C333,会員!B334:$D$350,3,FALSE))</f>
        <v/>
      </c>
    </row>
    <row r="334" spans="1:2">
      <c r="A334" s="78" t="str">
        <f>IF(C334="","",VLOOKUP(C334,会員!B334:$D$350,2,FALSE))</f>
        <v/>
      </c>
      <c r="B334" s="134" t="str">
        <f>IF(C334="","",VLOOKUP(C334,会員!B334:$D$350,3,FALSE))</f>
        <v/>
      </c>
    </row>
    <row r="335" spans="1:2">
      <c r="A335" s="78" t="str">
        <f>IF(C335="","",VLOOKUP(C335,会員!B334:$D$350,2,FALSE))</f>
        <v/>
      </c>
      <c r="B335" s="134" t="str">
        <f>IF(C335="","",VLOOKUP(C335,会員!B334:$D$350,3,FALSE))</f>
        <v/>
      </c>
    </row>
    <row r="336" spans="1:2" ht="14.25" thickBot="1">
      <c r="A336" s="82" t="str">
        <f>IF(C336="","",VLOOKUP(C336,会員!B334:$D$350,2,FALSE))</f>
        <v/>
      </c>
      <c r="B336" s="133" t="str">
        <f>IF(C336="","",VLOOKUP(C336,会員!B334:$D$350,3,FALSE))</f>
        <v/>
      </c>
    </row>
    <row r="337" spans="1:2">
      <c r="A337" s="86" t="str">
        <f>IF(C337="","",VLOOKUP(C337,会員!B334:$D$350,2,FALSE))</f>
        <v/>
      </c>
      <c r="B337" s="137" t="str">
        <f>IF(C337="","",VLOOKUP(C337,会員!B334:$D$350,3,FALSE))</f>
        <v/>
      </c>
    </row>
    <row r="338" spans="1:2">
      <c r="A338" s="78" t="str">
        <f>IF(C338="","",VLOOKUP(C338,会員!B334:$D$350,2,FALSE))</f>
        <v/>
      </c>
      <c r="B338" s="134" t="str">
        <f>IF(C338="","",VLOOKUP(C338,会員!B334:$D$350,3,FALSE))</f>
        <v/>
      </c>
    </row>
    <row r="339" spans="1:2">
      <c r="A339" s="78" t="str">
        <f>IF(C339="","",VLOOKUP(C339,会員!B334:$D$350,2,FALSE))</f>
        <v/>
      </c>
      <c r="B339" s="134" t="str">
        <f>IF(C339="","",VLOOKUP(C339,会員!B334:$D$350,3,FALSE))</f>
        <v/>
      </c>
    </row>
    <row r="340" spans="1:2">
      <c r="A340" s="78" t="str">
        <f>IF(C340="","",VLOOKUP(C340,会員!B334:$D$350,2,FALSE))</f>
        <v/>
      </c>
      <c r="B340" s="134" t="str">
        <f>IF(C340="","",VLOOKUP(C340,会員!B334:$D$350,3,FALSE))</f>
        <v/>
      </c>
    </row>
    <row r="341" spans="1:2" ht="14.25" thickBot="1">
      <c r="A341" s="82" t="str">
        <f>IF(C341="","",VLOOKUP(C341,会員!B334:$D$350,2,FALSE))</f>
        <v/>
      </c>
      <c r="B341" s="133" t="str">
        <f>IF(C341="","",VLOOKUP(C341,会員!B334:$D$350,3,FALSE))</f>
        <v/>
      </c>
    </row>
    <row r="342" spans="1:2">
      <c r="A342" s="86" t="str">
        <f>IF(C342="","",VLOOKUP(C342,会員!B334:$D$350,2,FALSE))</f>
        <v/>
      </c>
      <c r="B342" s="137" t="str">
        <f>IF(C342="","",VLOOKUP(C342,会員!B334:$D$350,3,FALSE))</f>
        <v/>
      </c>
    </row>
    <row r="343" spans="1:2">
      <c r="A343" s="78" t="str">
        <f>IF(C343="","",VLOOKUP(C343,会員!B334:$D$350,2,FALSE))</f>
        <v/>
      </c>
      <c r="B343" s="134" t="str">
        <f>IF(C343="","",VLOOKUP(C343,会員!B334:$D$350,3,FALSE))</f>
        <v/>
      </c>
    </row>
    <row r="344" spans="1:2">
      <c r="A344" s="78" t="str">
        <f>IF(C344="","",VLOOKUP(C344,会員!B334:$D$350,2,FALSE))</f>
        <v/>
      </c>
      <c r="B344" s="134" t="str">
        <f>IF(C344="","",VLOOKUP(C344,会員!B334:$D$350,3,FALSE))</f>
        <v/>
      </c>
    </row>
    <row r="345" spans="1:2">
      <c r="A345" s="78" t="str">
        <f>IF(C345="","",VLOOKUP(C345,会員!B334:$D$350,2,FALSE))</f>
        <v/>
      </c>
      <c r="B345" s="134" t="str">
        <f>IF(C345="","",VLOOKUP(C345,会員!B334:$D$350,3,FALSE))</f>
        <v/>
      </c>
    </row>
    <row r="346" spans="1:2" ht="14.25" thickBot="1">
      <c r="A346" s="82" t="str">
        <f>IF(C346="","",VLOOKUP(C346,会員!B334:$D$350,2,FALSE))</f>
        <v/>
      </c>
      <c r="B346" s="133" t="str">
        <f>IF(C346="","",VLOOKUP(C346,会員!B334:$D$350,3,FALSE))</f>
        <v/>
      </c>
    </row>
    <row r="347" spans="1:2">
      <c r="A347" s="86" t="str">
        <f>IF(C347="","",VLOOKUP(C347,会員!B334:$D$350,2,FALSE))</f>
        <v/>
      </c>
      <c r="B347" s="137" t="str">
        <f>IF(C347="","",VLOOKUP(C347,会員!B334:$D$350,3,FALSE))</f>
        <v/>
      </c>
    </row>
    <row r="348" spans="1:2">
      <c r="A348" s="78" t="str">
        <f>IF(C348="","",VLOOKUP(C348,会員!B334:$D$350,2,FALSE))</f>
        <v/>
      </c>
      <c r="B348" s="134" t="str">
        <f>IF(C348="","",VLOOKUP(C348,会員!B334:$D$350,3,FALSE))</f>
        <v/>
      </c>
    </row>
    <row r="349" spans="1:2">
      <c r="A349" s="78" t="str">
        <f>IF(C349="","",VLOOKUP(C349,会員!B334:$D$350,2,FALSE))</f>
        <v/>
      </c>
      <c r="B349" s="134" t="str">
        <f>IF(C349="","",VLOOKUP(C349,会員!B334:$D$350,3,FALSE))</f>
        <v/>
      </c>
    </row>
    <row r="350" spans="1:2">
      <c r="A350" s="78" t="str">
        <f>IF(C350="","",VLOOKUP(C350,会員!B334:$D$350,2,FALSE))</f>
        <v/>
      </c>
      <c r="B350" s="134" t="str">
        <f>IF(C350="","",VLOOKUP(C350,会員!B334:$D$350,3,FALSE))</f>
        <v/>
      </c>
    </row>
  </sheetData>
  <phoneticPr fontId="2"/>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CBD9-2864-4363-A317-3333BE31939B}">
  <sheetPr>
    <tabColor indexed="14"/>
  </sheetPr>
  <dimension ref="B1:P660"/>
  <sheetViews>
    <sheetView topLeftCell="A94" zoomScaleNormal="100" workbookViewId="0">
      <selection activeCell="G41" sqref="G41"/>
    </sheetView>
  </sheetViews>
  <sheetFormatPr defaultRowHeight="13.5"/>
  <cols>
    <col min="1" max="1" width="9" style="101"/>
    <col min="2" max="2" width="12.875" style="101" bestFit="1" customWidth="1"/>
    <col min="3" max="3" width="5.875" style="101" bestFit="1" customWidth="1"/>
    <col min="4" max="4" width="10.375" style="101" bestFit="1" customWidth="1"/>
    <col min="5" max="16384" width="9" style="101"/>
  </cols>
  <sheetData>
    <row r="1" spans="2:16" ht="12.95" customHeight="1">
      <c r="B1" s="98"/>
      <c r="C1" s="99"/>
      <c r="D1" s="100"/>
      <c r="E1" s="101" t="s">
        <v>114</v>
      </c>
    </row>
    <row r="2" spans="2:16">
      <c r="B2" s="102" t="s">
        <v>115</v>
      </c>
      <c r="C2" s="102" t="s">
        <v>116</v>
      </c>
      <c r="D2" s="102" t="s">
        <v>117</v>
      </c>
      <c r="E2" s="102" t="s">
        <v>115</v>
      </c>
      <c r="F2" s="102" t="s">
        <v>116</v>
      </c>
      <c r="G2" s="102" t="s">
        <v>117</v>
      </c>
    </row>
    <row r="3" spans="2:16">
      <c r="B3" s="102" t="s">
        <v>118</v>
      </c>
      <c r="C3" s="102" t="s">
        <v>106</v>
      </c>
      <c r="D3" s="103" t="s">
        <v>119</v>
      </c>
      <c r="E3" s="102" t="s">
        <v>120</v>
      </c>
      <c r="F3" s="104" t="s">
        <v>121</v>
      </c>
      <c r="G3" s="103" t="s">
        <v>122</v>
      </c>
    </row>
    <row r="4" spans="2:16">
      <c r="B4" s="104" t="s">
        <v>123</v>
      </c>
      <c r="C4" s="104" t="s">
        <v>106</v>
      </c>
      <c r="D4" s="103" t="s">
        <v>124</v>
      </c>
      <c r="E4" s="104" t="s">
        <v>125</v>
      </c>
      <c r="F4" s="104" t="s">
        <v>126</v>
      </c>
      <c r="G4" s="103" t="s">
        <v>127</v>
      </c>
    </row>
    <row r="5" spans="2:16">
      <c r="B5" s="102" t="s">
        <v>128</v>
      </c>
      <c r="C5" s="104" t="s">
        <v>106</v>
      </c>
      <c r="D5" s="103" t="s">
        <v>129</v>
      </c>
      <c r="E5" s="102" t="s">
        <v>130</v>
      </c>
      <c r="F5" s="102" t="s">
        <v>131</v>
      </c>
      <c r="G5" s="103" t="s">
        <v>132</v>
      </c>
    </row>
    <row r="6" spans="2:16">
      <c r="B6" s="105" t="s">
        <v>133</v>
      </c>
      <c r="C6" s="104" t="s">
        <v>106</v>
      </c>
      <c r="D6" s="104" t="s">
        <v>134</v>
      </c>
      <c r="E6" s="104" t="s">
        <v>135</v>
      </c>
      <c r="F6" s="104" t="s">
        <v>136</v>
      </c>
      <c r="G6" s="106" t="s">
        <v>137</v>
      </c>
      <c r="I6" s="267" t="s">
        <v>138</v>
      </c>
      <c r="J6" s="267"/>
      <c r="K6" s="267"/>
      <c r="L6" s="267"/>
      <c r="M6" s="267"/>
      <c r="N6" s="267"/>
      <c r="O6" s="267"/>
      <c r="P6" s="267"/>
    </row>
    <row r="7" spans="2:16">
      <c r="B7" s="105" t="s">
        <v>139</v>
      </c>
      <c r="C7" s="104" t="s">
        <v>106</v>
      </c>
      <c r="D7" s="104" t="s">
        <v>140</v>
      </c>
      <c r="E7" s="105" t="s">
        <v>141</v>
      </c>
      <c r="F7" s="102" t="s">
        <v>142</v>
      </c>
      <c r="G7" s="102" t="s">
        <v>143</v>
      </c>
      <c r="I7" s="267"/>
      <c r="J7" s="267"/>
      <c r="K7" s="267"/>
      <c r="L7" s="267"/>
      <c r="M7" s="267"/>
      <c r="N7" s="267"/>
      <c r="O7" s="267"/>
      <c r="P7" s="267"/>
    </row>
    <row r="8" spans="2:16">
      <c r="B8" s="107" t="s">
        <v>144</v>
      </c>
      <c r="C8" s="102" t="s">
        <v>106</v>
      </c>
      <c r="D8" s="102" t="s">
        <v>145</v>
      </c>
      <c r="E8" s="108" t="s">
        <v>146</v>
      </c>
      <c r="F8" s="102" t="s">
        <v>142</v>
      </c>
      <c r="G8" s="102" t="s">
        <v>147</v>
      </c>
      <c r="I8" s="267"/>
      <c r="J8" s="267"/>
      <c r="K8" s="267"/>
      <c r="L8" s="267"/>
      <c r="M8" s="267"/>
      <c r="N8" s="267"/>
      <c r="O8" s="267"/>
      <c r="P8" s="267"/>
    </row>
    <row r="9" spans="2:16">
      <c r="B9" s="102" t="s">
        <v>148</v>
      </c>
      <c r="C9" s="104" t="s">
        <v>106</v>
      </c>
      <c r="D9" s="109" t="s">
        <v>149</v>
      </c>
      <c r="E9" s="105" t="s">
        <v>150</v>
      </c>
      <c r="F9" s="102" t="s">
        <v>142</v>
      </c>
      <c r="G9" s="102" t="s">
        <v>151</v>
      </c>
      <c r="I9" s="267"/>
      <c r="J9" s="267"/>
      <c r="K9" s="267"/>
      <c r="L9" s="267"/>
      <c r="M9" s="267"/>
      <c r="N9" s="267"/>
      <c r="O9" s="267"/>
      <c r="P9" s="267"/>
    </row>
    <row r="10" spans="2:16">
      <c r="B10" s="107" t="s">
        <v>152</v>
      </c>
      <c r="C10" s="102" t="s">
        <v>106</v>
      </c>
      <c r="D10" s="102" t="s">
        <v>153</v>
      </c>
      <c r="E10" s="105" t="s">
        <v>154</v>
      </c>
      <c r="F10" s="102" t="s">
        <v>142</v>
      </c>
      <c r="G10" s="102" t="s">
        <v>155</v>
      </c>
    </row>
    <row r="11" spans="2:16">
      <c r="B11" s="105" t="s">
        <v>156</v>
      </c>
      <c r="C11" s="102" t="s">
        <v>106</v>
      </c>
      <c r="D11" s="102" t="s">
        <v>157</v>
      </c>
      <c r="E11" s="109" t="s">
        <v>158</v>
      </c>
      <c r="F11" s="102" t="s">
        <v>142</v>
      </c>
      <c r="G11" s="102" t="s">
        <v>159</v>
      </c>
    </row>
    <row r="12" spans="2:16">
      <c r="B12" s="105" t="s">
        <v>160</v>
      </c>
      <c r="C12" s="102" t="s">
        <v>106</v>
      </c>
      <c r="D12" s="102" t="s">
        <v>161</v>
      </c>
      <c r="E12" s="109" t="s">
        <v>162</v>
      </c>
      <c r="F12" s="102" t="s">
        <v>142</v>
      </c>
      <c r="G12" s="102" t="s">
        <v>163</v>
      </c>
    </row>
    <row r="13" spans="2:16">
      <c r="B13" s="104" t="s">
        <v>164</v>
      </c>
      <c r="C13" s="104" t="s">
        <v>106</v>
      </c>
      <c r="D13" s="109" t="s">
        <v>165</v>
      </c>
      <c r="E13" s="109" t="s">
        <v>166</v>
      </c>
      <c r="F13" s="102" t="s">
        <v>142</v>
      </c>
      <c r="G13" s="102" t="s">
        <v>167</v>
      </c>
    </row>
    <row r="14" spans="2:16">
      <c r="B14" s="105" t="s">
        <v>168</v>
      </c>
      <c r="C14" s="102" t="s">
        <v>106</v>
      </c>
      <c r="D14" s="102" t="s">
        <v>169</v>
      </c>
      <c r="E14" s="107" t="s">
        <v>170</v>
      </c>
      <c r="F14" s="102" t="s">
        <v>142</v>
      </c>
      <c r="G14" s="102" t="s">
        <v>171</v>
      </c>
    </row>
    <row r="15" spans="2:16">
      <c r="B15" s="105" t="s">
        <v>172</v>
      </c>
      <c r="C15" s="102" t="s">
        <v>106</v>
      </c>
      <c r="D15" s="102" t="s">
        <v>173</v>
      </c>
      <c r="E15" s="105" t="s">
        <v>174</v>
      </c>
      <c r="F15" s="102" t="s">
        <v>142</v>
      </c>
      <c r="G15" s="102" t="s">
        <v>175</v>
      </c>
    </row>
    <row r="16" spans="2:16">
      <c r="B16" s="105" t="s">
        <v>176</v>
      </c>
      <c r="C16" s="104" t="s">
        <v>106</v>
      </c>
      <c r="D16" s="104" t="s">
        <v>177</v>
      </c>
      <c r="E16" s="107" t="s">
        <v>178</v>
      </c>
      <c r="F16" s="102" t="s">
        <v>142</v>
      </c>
      <c r="G16" s="102" t="s">
        <v>179</v>
      </c>
    </row>
    <row r="17" spans="2:7">
      <c r="B17" s="105" t="s">
        <v>180</v>
      </c>
      <c r="C17" s="102" t="s">
        <v>106</v>
      </c>
      <c r="D17" s="102" t="s">
        <v>181</v>
      </c>
      <c r="E17" s="107" t="s">
        <v>182</v>
      </c>
      <c r="F17" s="102" t="s">
        <v>142</v>
      </c>
      <c r="G17" s="102" t="s">
        <v>183</v>
      </c>
    </row>
    <row r="18" spans="2:7">
      <c r="B18" s="105" t="s">
        <v>184</v>
      </c>
      <c r="C18" s="104" t="s">
        <v>106</v>
      </c>
      <c r="D18" s="104" t="s">
        <v>185</v>
      </c>
      <c r="E18" s="107" t="s">
        <v>186</v>
      </c>
      <c r="F18" s="102" t="s">
        <v>142</v>
      </c>
      <c r="G18" s="102" t="s">
        <v>187</v>
      </c>
    </row>
    <row r="19" spans="2:7">
      <c r="B19" s="105" t="s">
        <v>188</v>
      </c>
      <c r="C19" s="102" t="s">
        <v>106</v>
      </c>
      <c r="D19" s="106" t="s">
        <v>189</v>
      </c>
      <c r="E19" s="105" t="s">
        <v>190</v>
      </c>
      <c r="F19" s="102" t="s">
        <v>142</v>
      </c>
      <c r="G19" s="102" t="s">
        <v>191</v>
      </c>
    </row>
    <row r="20" spans="2:7">
      <c r="B20" s="105" t="s">
        <v>192</v>
      </c>
      <c r="C20" s="104" t="s">
        <v>106</v>
      </c>
      <c r="D20" s="104" t="s">
        <v>193</v>
      </c>
      <c r="E20" s="107" t="s">
        <v>194</v>
      </c>
      <c r="F20" s="102" t="s">
        <v>142</v>
      </c>
      <c r="G20" s="102" t="s">
        <v>195</v>
      </c>
    </row>
    <row r="21" spans="2:7">
      <c r="B21" s="105" t="s">
        <v>196</v>
      </c>
      <c r="C21" s="104" t="s">
        <v>106</v>
      </c>
      <c r="D21" s="104" t="s">
        <v>197</v>
      </c>
      <c r="E21" s="107" t="s">
        <v>198</v>
      </c>
      <c r="F21" s="102" t="s">
        <v>142</v>
      </c>
      <c r="G21" s="102" t="s">
        <v>199</v>
      </c>
    </row>
    <row r="22" spans="2:7">
      <c r="B22" s="109" t="s">
        <v>200</v>
      </c>
      <c r="C22" s="104" t="s">
        <v>106</v>
      </c>
      <c r="D22" s="104" t="s">
        <v>201</v>
      </c>
      <c r="E22" s="105" t="s">
        <v>202</v>
      </c>
      <c r="F22" s="102" t="s">
        <v>142</v>
      </c>
      <c r="G22" s="102" t="s">
        <v>203</v>
      </c>
    </row>
    <row r="23" spans="2:7">
      <c r="B23" s="109" t="s">
        <v>204</v>
      </c>
      <c r="C23" s="102" t="s">
        <v>106</v>
      </c>
      <c r="D23" s="102" t="s">
        <v>205</v>
      </c>
      <c r="E23" s="105" t="s">
        <v>206</v>
      </c>
      <c r="F23" s="102" t="s">
        <v>142</v>
      </c>
      <c r="G23" s="102" t="s">
        <v>207</v>
      </c>
    </row>
    <row r="24" spans="2:7">
      <c r="B24" s="109" t="s">
        <v>208</v>
      </c>
      <c r="C24" s="102" t="s">
        <v>106</v>
      </c>
      <c r="D24" s="102" t="s">
        <v>209</v>
      </c>
      <c r="E24" s="109" t="s">
        <v>210</v>
      </c>
      <c r="F24" s="102" t="s">
        <v>142</v>
      </c>
      <c r="G24" s="102" t="s">
        <v>211</v>
      </c>
    </row>
    <row r="25" spans="2:7">
      <c r="B25" s="105" t="s">
        <v>212</v>
      </c>
      <c r="C25" s="104" t="s">
        <v>106</v>
      </c>
      <c r="D25" s="104" t="s">
        <v>213</v>
      </c>
      <c r="E25" s="105" t="s">
        <v>214</v>
      </c>
      <c r="F25" s="102" t="s">
        <v>142</v>
      </c>
      <c r="G25" s="102" t="s">
        <v>215</v>
      </c>
    </row>
    <row r="26" spans="2:7">
      <c r="B26" s="105" t="s">
        <v>216</v>
      </c>
      <c r="C26" s="102" t="s">
        <v>106</v>
      </c>
      <c r="D26" s="102" t="s">
        <v>217</v>
      </c>
      <c r="E26" s="109" t="s">
        <v>218</v>
      </c>
      <c r="F26" s="102" t="s">
        <v>142</v>
      </c>
      <c r="G26" s="102" t="s">
        <v>219</v>
      </c>
    </row>
    <row r="27" spans="2:7">
      <c r="B27" s="109" t="s">
        <v>220</v>
      </c>
      <c r="C27" s="102" t="s">
        <v>106</v>
      </c>
      <c r="D27" s="102" t="s">
        <v>221</v>
      </c>
      <c r="E27" s="108" t="s">
        <v>222</v>
      </c>
      <c r="F27" s="102" t="s">
        <v>142</v>
      </c>
      <c r="G27" s="102" t="s">
        <v>223</v>
      </c>
    </row>
    <row r="28" spans="2:7">
      <c r="B28" s="107" t="s">
        <v>224</v>
      </c>
      <c r="C28" s="102" t="s">
        <v>106</v>
      </c>
      <c r="D28" s="102" t="s">
        <v>225</v>
      </c>
      <c r="E28" s="109" t="s">
        <v>226</v>
      </c>
      <c r="F28" s="102" t="s">
        <v>142</v>
      </c>
      <c r="G28" s="102" t="s">
        <v>227</v>
      </c>
    </row>
    <row r="29" spans="2:7">
      <c r="B29" s="109" t="s">
        <v>228</v>
      </c>
      <c r="C29" s="102" t="s">
        <v>106</v>
      </c>
      <c r="D29" s="102" t="s">
        <v>229</v>
      </c>
      <c r="E29" s="109" t="s">
        <v>230</v>
      </c>
      <c r="F29" s="102" t="s">
        <v>142</v>
      </c>
      <c r="G29" s="102" t="s">
        <v>231</v>
      </c>
    </row>
    <row r="30" spans="2:7">
      <c r="B30" s="105" t="s">
        <v>232</v>
      </c>
      <c r="C30" s="102" t="s">
        <v>106</v>
      </c>
      <c r="D30" s="102" t="s">
        <v>233</v>
      </c>
      <c r="E30" s="105" t="s">
        <v>234</v>
      </c>
      <c r="F30" s="102" t="s">
        <v>142</v>
      </c>
      <c r="G30" s="102" t="s">
        <v>235</v>
      </c>
    </row>
    <row r="31" spans="2:7">
      <c r="B31" s="105" t="s">
        <v>236</v>
      </c>
      <c r="C31" s="104" t="s">
        <v>106</v>
      </c>
      <c r="D31" s="104" t="s">
        <v>237</v>
      </c>
      <c r="E31" s="105" t="s">
        <v>238</v>
      </c>
      <c r="F31" s="102" t="s">
        <v>142</v>
      </c>
      <c r="G31" s="102" t="s">
        <v>239</v>
      </c>
    </row>
    <row r="32" spans="2:7">
      <c r="B32" s="105" t="s">
        <v>240</v>
      </c>
      <c r="C32" s="104" t="s">
        <v>106</v>
      </c>
      <c r="D32" s="104" t="s">
        <v>241</v>
      </c>
      <c r="E32" s="107" t="s">
        <v>242</v>
      </c>
      <c r="F32" s="102" t="s">
        <v>142</v>
      </c>
      <c r="G32" s="102" t="s">
        <v>243</v>
      </c>
    </row>
    <row r="33" spans="2:7">
      <c r="B33" s="105" t="s">
        <v>244</v>
      </c>
      <c r="C33" s="102" t="s">
        <v>106</v>
      </c>
      <c r="D33" s="102" t="s">
        <v>245</v>
      </c>
      <c r="E33" s="109" t="s">
        <v>246</v>
      </c>
      <c r="F33" s="102" t="s">
        <v>142</v>
      </c>
      <c r="G33" s="102" t="s">
        <v>247</v>
      </c>
    </row>
    <row r="34" spans="2:7">
      <c r="B34" s="105" t="s">
        <v>248</v>
      </c>
      <c r="C34" s="102" t="s">
        <v>106</v>
      </c>
      <c r="D34" s="106" t="s">
        <v>249</v>
      </c>
      <c r="E34" s="105" t="s">
        <v>250</v>
      </c>
      <c r="F34" s="102" t="s">
        <v>142</v>
      </c>
      <c r="G34" s="102" t="s">
        <v>251</v>
      </c>
    </row>
    <row r="35" spans="2:7">
      <c r="B35" s="105" t="s">
        <v>252</v>
      </c>
      <c r="C35" s="104" t="s">
        <v>106</v>
      </c>
      <c r="D35" s="104" t="s">
        <v>253</v>
      </c>
      <c r="E35" s="105" t="s">
        <v>254</v>
      </c>
      <c r="F35" s="102" t="s">
        <v>142</v>
      </c>
      <c r="G35" s="106" t="s">
        <v>255</v>
      </c>
    </row>
    <row r="36" spans="2:7">
      <c r="B36" s="105" t="s">
        <v>256</v>
      </c>
      <c r="C36" s="104" t="s">
        <v>106</v>
      </c>
      <c r="D36" s="104" t="s">
        <v>257</v>
      </c>
      <c r="E36" s="105" t="s">
        <v>258</v>
      </c>
      <c r="F36" s="102" t="s">
        <v>142</v>
      </c>
      <c r="G36" s="102" t="s">
        <v>259</v>
      </c>
    </row>
    <row r="37" spans="2:7">
      <c r="B37" s="105" t="s">
        <v>260</v>
      </c>
      <c r="C37" s="102" t="s">
        <v>106</v>
      </c>
      <c r="D37" s="102" t="s">
        <v>261</v>
      </c>
      <c r="E37" s="105" t="s">
        <v>262</v>
      </c>
      <c r="F37" s="102" t="s">
        <v>142</v>
      </c>
      <c r="G37" s="102" t="s">
        <v>263</v>
      </c>
    </row>
    <row r="38" spans="2:7">
      <c r="B38" s="105" t="s">
        <v>264</v>
      </c>
      <c r="C38" s="102" t="s">
        <v>106</v>
      </c>
      <c r="D38" s="102" t="s">
        <v>151</v>
      </c>
      <c r="E38" s="105" t="s">
        <v>265</v>
      </c>
      <c r="F38" s="102" t="s">
        <v>142</v>
      </c>
      <c r="G38" s="102" t="s">
        <v>266</v>
      </c>
    </row>
    <row r="39" spans="2:7">
      <c r="B39" s="108" t="s">
        <v>267</v>
      </c>
      <c r="C39" s="102" t="s">
        <v>106</v>
      </c>
      <c r="D39" s="102" t="s">
        <v>268</v>
      </c>
      <c r="E39" s="105" t="s">
        <v>269</v>
      </c>
      <c r="F39" s="102" t="s">
        <v>142</v>
      </c>
      <c r="G39" s="102" t="s">
        <v>270</v>
      </c>
    </row>
    <row r="40" spans="2:7">
      <c r="B40" s="105" t="s">
        <v>271</v>
      </c>
      <c r="C40" s="102" t="s">
        <v>106</v>
      </c>
      <c r="D40" s="102" t="s">
        <v>272</v>
      </c>
      <c r="E40" s="105" t="s">
        <v>273</v>
      </c>
      <c r="F40" s="102" t="s">
        <v>142</v>
      </c>
      <c r="G40" s="102" t="s">
        <v>274</v>
      </c>
    </row>
    <row r="41" spans="2:7">
      <c r="B41" s="108" t="s">
        <v>275</v>
      </c>
      <c r="C41" s="102" t="s">
        <v>106</v>
      </c>
      <c r="D41" s="102" t="s">
        <v>276</v>
      </c>
      <c r="E41" s="108" t="s">
        <v>277</v>
      </c>
      <c r="F41" s="102" t="s">
        <v>142</v>
      </c>
      <c r="G41" s="102" t="s">
        <v>278</v>
      </c>
    </row>
    <row r="42" spans="2:7">
      <c r="B42" s="108" t="s">
        <v>279</v>
      </c>
      <c r="C42" s="102" t="s">
        <v>106</v>
      </c>
      <c r="D42" s="102" t="s">
        <v>280</v>
      </c>
      <c r="E42" s="105" t="s">
        <v>281</v>
      </c>
      <c r="F42" s="102" t="s">
        <v>142</v>
      </c>
      <c r="G42" s="102" t="s">
        <v>282</v>
      </c>
    </row>
    <row r="43" spans="2:7">
      <c r="B43" s="105" t="s">
        <v>283</v>
      </c>
      <c r="C43" s="102" t="s">
        <v>106</v>
      </c>
      <c r="D43" s="102" t="s">
        <v>284</v>
      </c>
      <c r="E43" s="108" t="s">
        <v>285</v>
      </c>
      <c r="F43" s="102" t="s">
        <v>142</v>
      </c>
      <c r="G43" s="102" t="s">
        <v>286</v>
      </c>
    </row>
    <row r="44" spans="2:7">
      <c r="B44" s="105" t="s">
        <v>287</v>
      </c>
      <c r="C44" s="104" t="s">
        <v>106</v>
      </c>
      <c r="D44" s="104" t="s">
        <v>288</v>
      </c>
      <c r="E44" s="109" t="s">
        <v>289</v>
      </c>
      <c r="F44" s="102" t="s">
        <v>142</v>
      </c>
      <c r="G44" s="102" t="s">
        <v>290</v>
      </c>
    </row>
    <row r="45" spans="2:7">
      <c r="B45" s="109" t="s">
        <v>291</v>
      </c>
      <c r="C45" s="102" t="s">
        <v>106</v>
      </c>
      <c r="D45" s="102" t="s">
        <v>292</v>
      </c>
      <c r="E45" s="108" t="s">
        <v>293</v>
      </c>
      <c r="F45" s="102" t="s">
        <v>142</v>
      </c>
      <c r="G45" s="102" t="s">
        <v>294</v>
      </c>
    </row>
    <row r="46" spans="2:7">
      <c r="B46" s="105" t="s">
        <v>295</v>
      </c>
      <c r="C46" s="102" t="s">
        <v>106</v>
      </c>
      <c r="D46" s="102" t="s">
        <v>296</v>
      </c>
      <c r="E46" s="105" t="s">
        <v>297</v>
      </c>
      <c r="F46" s="102" t="s">
        <v>142</v>
      </c>
      <c r="G46" s="102" t="s">
        <v>298</v>
      </c>
    </row>
    <row r="47" spans="2:7">
      <c r="B47" s="105" t="s">
        <v>299</v>
      </c>
      <c r="C47" s="102" t="s">
        <v>106</v>
      </c>
      <c r="D47" s="102" t="s">
        <v>300</v>
      </c>
      <c r="E47" s="108" t="s">
        <v>301</v>
      </c>
      <c r="F47" s="102" t="s">
        <v>142</v>
      </c>
      <c r="G47" s="102" t="s">
        <v>302</v>
      </c>
    </row>
    <row r="48" spans="2:7">
      <c r="B48" s="108" t="s">
        <v>303</v>
      </c>
      <c r="C48" s="102" t="s">
        <v>106</v>
      </c>
      <c r="D48" s="106" t="s">
        <v>304</v>
      </c>
      <c r="E48" s="105" t="s">
        <v>305</v>
      </c>
      <c r="F48" s="102" t="s">
        <v>142</v>
      </c>
      <c r="G48" s="102" t="s">
        <v>306</v>
      </c>
    </row>
    <row r="49" spans="2:7">
      <c r="B49" s="105" t="s">
        <v>307</v>
      </c>
      <c r="C49" s="102" t="s">
        <v>106</v>
      </c>
      <c r="D49" s="102" t="s">
        <v>308</v>
      </c>
      <c r="E49" s="105" t="s">
        <v>309</v>
      </c>
      <c r="F49" s="102" t="s">
        <v>142</v>
      </c>
      <c r="G49" s="102" t="s">
        <v>310</v>
      </c>
    </row>
    <row r="50" spans="2:7">
      <c r="B50" s="108" t="s">
        <v>311</v>
      </c>
      <c r="C50" s="102" t="s">
        <v>106</v>
      </c>
      <c r="D50" s="102" t="s">
        <v>312</v>
      </c>
      <c r="E50" s="105" t="s">
        <v>313</v>
      </c>
      <c r="F50" s="102" t="s">
        <v>142</v>
      </c>
      <c r="G50" s="106" t="s">
        <v>314</v>
      </c>
    </row>
    <row r="51" spans="2:7">
      <c r="B51" s="109" t="s">
        <v>315</v>
      </c>
      <c r="C51" s="102" t="s">
        <v>106</v>
      </c>
      <c r="D51" s="102" t="s">
        <v>316</v>
      </c>
      <c r="E51" s="105" t="s">
        <v>317</v>
      </c>
      <c r="F51" s="102" t="s">
        <v>142</v>
      </c>
      <c r="G51" s="102" t="s">
        <v>318</v>
      </c>
    </row>
    <row r="52" spans="2:7">
      <c r="B52" s="109" t="s">
        <v>319</v>
      </c>
      <c r="C52" s="102" t="s">
        <v>106</v>
      </c>
      <c r="D52" s="102" t="s">
        <v>320</v>
      </c>
      <c r="E52" s="105" t="s">
        <v>321</v>
      </c>
      <c r="F52" s="102" t="s">
        <v>142</v>
      </c>
      <c r="G52" s="102" t="s">
        <v>322</v>
      </c>
    </row>
    <row r="53" spans="2:7">
      <c r="B53" s="105" t="s">
        <v>323</v>
      </c>
      <c r="C53" s="102" t="s">
        <v>106</v>
      </c>
      <c r="D53" s="102" t="s">
        <v>324</v>
      </c>
      <c r="E53" s="109" t="s">
        <v>325</v>
      </c>
      <c r="F53" s="102" t="s">
        <v>142</v>
      </c>
      <c r="G53" s="102" t="s">
        <v>326</v>
      </c>
    </row>
    <row r="54" spans="2:7">
      <c r="B54" s="109" t="s">
        <v>327</v>
      </c>
      <c r="C54" s="102" t="s">
        <v>106</v>
      </c>
      <c r="D54" s="102" t="s">
        <v>328</v>
      </c>
      <c r="E54" s="105" t="s">
        <v>329</v>
      </c>
      <c r="F54" s="102" t="s">
        <v>142</v>
      </c>
      <c r="G54" s="102" t="s">
        <v>330</v>
      </c>
    </row>
    <row r="55" spans="2:7">
      <c r="B55" s="105" t="s">
        <v>331</v>
      </c>
      <c r="C55" s="102" t="s">
        <v>106</v>
      </c>
      <c r="D55" s="102" t="s">
        <v>332</v>
      </c>
      <c r="E55" s="109" t="s">
        <v>333</v>
      </c>
      <c r="F55" s="102" t="s">
        <v>142</v>
      </c>
      <c r="G55" s="102" t="s">
        <v>334</v>
      </c>
    </row>
    <row r="56" spans="2:7">
      <c r="B56" s="105" t="s">
        <v>335</v>
      </c>
      <c r="C56" s="102" t="s">
        <v>106</v>
      </c>
      <c r="D56" s="102" t="s">
        <v>336</v>
      </c>
      <c r="E56" s="107" t="s">
        <v>337</v>
      </c>
      <c r="F56" s="102" t="s">
        <v>142</v>
      </c>
      <c r="G56" s="102" t="s">
        <v>338</v>
      </c>
    </row>
    <row r="57" spans="2:7">
      <c r="B57" s="105" t="s">
        <v>339</v>
      </c>
      <c r="C57" s="102" t="s">
        <v>106</v>
      </c>
      <c r="D57" s="102" t="s">
        <v>340</v>
      </c>
      <c r="E57" s="109" t="s">
        <v>341</v>
      </c>
      <c r="F57" s="102" t="s">
        <v>142</v>
      </c>
      <c r="G57" s="102" t="s">
        <v>342</v>
      </c>
    </row>
    <row r="58" spans="2:7">
      <c r="B58" s="109" t="s">
        <v>343</v>
      </c>
      <c r="C58" s="102" t="s">
        <v>106</v>
      </c>
      <c r="D58" s="102" t="s">
        <v>344</v>
      </c>
      <c r="E58" s="107" t="s">
        <v>345</v>
      </c>
      <c r="F58" s="102" t="s">
        <v>142</v>
      </c>
      <c r="G58" s="102" t="s">
        <v>346</v>
      </c>
    </row>
    <row r="59" spans="2:7">
      <c r="B59" s="105" t="s">
        <v>347</v>
      </c>
      <c r="C59" s="102" t="s">
        <v>106</v>
      </c>
      <c r="D59" s="102" t="s">
        <v>348</v>
      </c>
      <c r="E59" s="107" t="s">
        <v>349</v>
      </c>
      <c r="F59" s="102" t="s">
        <v>142</v>
      </c>
      <c r="G59" s="102" t="s">
        <v>350</v>
      </c>
    </row>
    <row r="60" spans="2:7">
      <c r="B60" s="109" t="s">
        <v>351</v>
      </c>
      <c r="C60" s="102" t="s">
        <v>106</v>
      </c>
      <c r="D60" s="102" t="s">
        <v>352</v>
      </c>
      <c r="E60" s="105" t="s">
        <v>353</v>
      </c>
      <c r="F60" s="102" t="s">
        <v>142</v>
      </c>
      <c r="G60" s="102" t="s">
        <v>354</v>
      </c>
    </row>
    <row r="61" spans="2:7">
      <c r="B61" s="108" t="s">
        <v>355</v>
      </c>
      <c r="C61" s="102" t="s">
        <v>106</v>
      </c>
      <c r="D61" s="102" t="s">
        <v>356</v>
      </c>
      <c r="E61" s="105" t="s">
        <v>357</v>
      </c>
      <c r="F61" s="102" t="s">
        <v>142</v>
      </c>
      <c r="G61" s="102" t="s">
        <v>358</v>
      </c>
    </row>
    <row r="62" spans="2:7">
      <c r="B62" s="105" t="s">
        <v>359</v>
      </c>
      <c r="C62" s="102" t="s">
        <v>106</v>
      </c>
      <c r="D62" s="102" t="s">
        <v>179</v>
      </c>
      <c r="E62" s="107" t="s">
        <v>360</v>
      </c>
      <c r="F62" s="102" t="s">
        <v>142</v>
      </c>
      <c r="G62" s="102" t="s">
        <v>361</v>
      </c>
    </row>
    <row r="63" spans="2:7">
      <c r="B63" s="108" t="s">
        <v>362</v>
      </c>
      <c r="C63" s="102" t="s">
        <v>106</v>
      </c>
      <c r="D63" s="102" t="s">
        <v>363</v>
      </c>
      <c r="E63" s="109" t="s">
        <v>364</v>
      </c>
      <c r="F63" s="102" t="s">
        <v>142</v>
      </c>
      <c r="G63" s="102" t="s">
        <v>365</v>
      </c>
    </row>
    <row r="64" spans="2:7">
      <c r="B64" s="108" t="s">
        <v>366</v>
      </c>
      <c r="C64" s="102" t="s">
        <v>106</v>
      </c>
      <c r="D64" s="102" t="s">
        <v>367</v>
      </c>
      <c r="E64" s="108" t="s">
        <v>368</v>
      </c>
      <c r="F64" s="102" t="s">
        <v>142</v>
      </c>
      <c r="G64" s="102" t="s">
        <v>369</v>
      </c>
    </row>
    <row r="65" spans="2:7">
      <c r="B65" s="109" t="s">
        <v>370</v>
      </c>
      <c r="C65" s="102" t="s">
        <v>106</v>
      </c>
      <c r="D65" s="102" t="s">
        <v>371</v>
      </c>
      <c r="E65" s="105" t="s">
        <v>372</v>
      </c>
      <c r="F65" s="102" t="s">
        <v>142</v>
      </c>
      <c r="G65" s="102" t="s">
        <v>373</v>
      </c>
    </row>
    <row r="66" spans="2:7">
      <c r="B66" s="105" t="s">
        <v>374</v>
      </c>
      <c r="C66" s="102" t="s">
        <v>106</v>
      </c>
      <c r="D66" s="102" t="s">
        <v>375</v>
      </c>
      <c r="E66" s="105" t="s">
        <v>376</v>
      </c>
      <c r="F66" s="102" t="s">
        <v>142</v>
      </c>
      <c r="G66" s="106" t="s">
        <v>377</v>
      </c>
    </row>
    <row r="67" spans="2:7">
      <c r="B67" s="105" t="s">
        <v>378</v>
      </c>
      <c r="C67" s="102" t="s">
        <v>106</v>
      </c>
      <c r="D67" s="102" t="s">
        <v>379</v>
      </c>
      <c r="E67" s="105" t="s">
        <v>380</v>
      </c>
      <c r="F67" s="102" t="s">
        <v>142</v>
      </c>
      <c r="G67" s="102" t="s">
        <v>381</v>
      </c>
    </row>
    <row r="68" spans="2:7">
      <c r="B68" s="105" t="s">
        <v>382</v>
      </c>
      <c r="C68" s="102" t="s">
        <v>106</v>
      </c>
      <c r="D68" s="102" t="s">
        <v>383</v>
      </c>
      <c r="E68" s="105" t="s">
        <v>384</v>
      </c>
      <c r="F68" s="102" t="s">
        <v>142</v>
      </c>
      <c r="G68" s="102" t="s">
        <v>385</v>
      </c>
    </row>
    <row r="69" spans="2:7">
      <c r="B69" s="105" t="s">
        <v>386</v>
      </c>
      <c r="C69" s="102" t="s">
        <v>106</v>
      </c>
      <c r="D69" s="102" t="s">
        <v>387</v>
      </c>
      <c r="E69" s="107" t="s">
        <v>388</v>
      </c>
      <c r="F69" s="102" t="s">
        <v>142</v>
      </c>
      <c r="G69" s="102" t="s">
        <v>389</v>
      </c>
    </row>
    <row r="70" spans="2:7">
      <c r="B70" s="109" t="s">
        <v>390</v>
      </c>
      <c r="C70" s="102" t="s">
        <v>106</v>
      </c>
      <c r="D70" s="102" t="s">
        <v>391</v>
      </c>
      <c r="E70" s="107" t="s">
        <v>392</v>
      </c>
      <c r="F70" s="102" t="s">
        <v>142</v>
      </c>
      <c r="G70" s="102" t="s">
        <v>393</v>
      </c>
    </row>
    <row r="71" spans="2:7">
      <c r="B71" s="107" t="s">
        <v>394</v>
      </c>
      <c r="C71" s="102" t="s">
        <v>106</v>
      </c>
      <c r="D71" s="102" t="s">
        <v>395</v>
      </c>
      <c r="E71" s="105" t="s">
        <v>396</v>
      </c>
      <c r="F71" s="102" t="s">
        <v>142</v>
      </c>
      <c r="G71" s="102" t="s">
        <v>397</v>
      </c>
    </row>
    <row r="72" spans="2:7">
      <c r="B72" s="105" t="s">
        <v>398</v>
      </c>
      <c r="C72" s="102" t="s">
        <v>106</v>
      </c>
      <c r="D72" s="102" t="s">
        <v>399</v>
      </c>
      <c r="E72" s="107" t="s">
        <v>400</v>
      </c>
      <c r="F72" s="102" t="s">
        <v>142</v>
      </c>
      <c r="G72" s="102" t="s">
        <v>401</v>
      </c>
    </row>
    <row r="73" spans="2:7">
      <c r="B73" s="109" t="s">
        <v>402</v>
      </c>
      <c r="C73" s="102" t="s">
        <v>106</v>
      </c>
      <c r="D73" s="102" t="s">
        <v>253</v>
      </c>
      <c r="E73" s="108" t="s">
        <v>403</v>
      </c>
      <c r="F73" s="102" t="s">
        <v>142</v>
      </c>
      <c r="G73" s="102" t="s">
        <v>404</v>
      </c>
    </row>
    <row r="74" spans="2:7">
      <c r="B74" s="105" t="s">
        <v>405</v>
      </c>
      <c r="C74" s="102" t="s">
        <v>106</v>
      </c>
      <c r="D74" s="102" t="s">
        <v>406</v>
      </c>
      <c r="E74" s="108" t="s">
        <v>407</v>
      </c>
      <c r="F74" s="102" t="s">
        <v>142</v>
      </c>
      <c r="G74" s="102" t="s">
        <v>408</v>
      </c>
    </row>
    <row r="75" spans="2:7">
      <c r="B75" s="105" t="s">
        <v>409</v>
      </c>
      <c r="C75" s="102" t="s">
        <v>106</v>
      </c>
      <c r="D75" s="102" t="s">
        <v>410</v>
      </c>
      <c r="E75" s="107" t="s">
        <v>411</v>
      </c>
      <c r="F75" s="102" t="s">
        <v>142</v>
      </c>
      <c r="G75" s="102" t="s">
        <v>412</v>
      </c>
    </row>
    <row r="76" spans="2:7">
      <c r="B76" s="105" t="s">
        <v>413</v>
      </c>
      <c r="C76" s="102" t="s">
        <v>106</v>
      </c>
      <c r="D76" s="102" t="s">
        <v>414</v>
      </c>
      <c r="E76" s="105" t="s">
        <v>415</v>
      </c>
      <c r="F76" s="102" t="s">
        <v>142</v>
      </c>
      <c r="G76" s="102" t="s">
        <v>416</v>
      </c>
    </row>
    <row r="77" spans="2:7">
      <c r="B77" s="105" t="s">
        <v>417</v>
      </c>
      <c r="C77" s="104" t="s">
        <v>106</v>
      </c>
      <c r="D77" s="104" t="s">
        <v>418</v>
      </c>
      <c r="E77" s="109" t="s">
        <v>419</v>
      </c>
      <c r="F77" s="102" t="s">
        <v>420</v>
      </c>
      <c r="G77" s="102" t="s">
        <v>421</v>
      </c>
    </row>
    <row r="78" spans="2:7">
      <c r="B78" s="105" t="s">
        <v>422</v>
      </c>
      <c r="C78" s="102" t="s">
        <v>106</v>
      </c>
      <c r="D78" s="102" t="s">
        <v>423</v>
      </c>
      <c r="E78" s="105" t="s">
        <v>424</v>
      </c>
      <c r="F78" s="102" t="s">
        <v>420</v>
      </c>
      <c r="G78" s="102" t="s">
        <v>425</v>
      </c>
    </row>
    <row r="79" spans="2:7">
      <c r="B79" s="105" t="s">
        <v>426</v>
      </c>
      <c r="C79" s="102" t="s">
        <v>106</v>
      </c>
      <c r="D79" s="102" t="s">
        <v>427</v>
      </c>
      <c r="E79" s="105" t="s">
        <v>428</v>
      </c>
      <c r="F79" s="102" t="s">
        <v>429</v>
      </c>
      <c r="G79" s="102" t="s">
        <v>421</v>
      </c>
    </row>
    <row r="80" spans="2:7">
      <c r="B80" s="105" t="s">
        <v>430</v>
      </c>
      <c r="C80" s="102" t="s">
        <v>106</v>
      </c>
      <c r="D80" s="102" t="s">
        <v>431</v>
      </c>
      <c r="E80" s="104" t="s">
        <v>432</v>
      </c>
      <c r="F80" s="104" t="s">
        <v>429</v>
      </c>
      <c r="G80" s="106" t="s">
        <v>433</v>
      </c>
    </row>
    <row r="81" spans="2:7">
      <c r="B81" s="107" t="s">
        <v>434</v>
      </c>
      <c r="C81" s="102" t="s">
        <v>106</v>
      </c>
      <c r="D81" s="102" t="s">
        <v>435</v>
      </c>
      <c r="E81" s="110" t="s">
        <v>436</v>
      </c>
      <c r="F81" s="104" t="s">
        <v>429</v>
      </c>
      <c r="G81" s="111" t="s">
        <v>437</v>
      </c>
    </row>
    <row r="82" spans="2:7">
      <c r="B82" s="105" t="s">
        <v>438</v>
      </c>
      <c r="C82" s="104" t="s">
        <v>106</v>
      </c>
      <c r="D82" s="104" t="s">
        <v>439</v>
      </c>
      <c r="E82" s="110" t="s">
        <v>440</v>
      </c>
      <c r="F82" s="104" t="s">
        <v>429</v>
      </c>
      <c r="G82" s="111" t="s">
        <v>441</v>
      </c>
    </row>
    <row r="83" spans="2:7">
      <c r="B83" s="107" t="s">
        <v>442</v>
      </c>
      <c r="C83" s="102" t="s">
        <v>106</v>
      </c>
      <c r="D83" s="102" t="s">
        <v>443</v>
      </c>
      <c r="E83" s="108" t="s">
        <v>444</v>
      </c>
      <c r="F83" s="102" t="s">
        <v>429</v>
      </c>
      <c r="G83" s="102" t="s">
        <v>445</v>
      </c>
    </row>
    <row r="84" spans="2:7">
      <c r="B84" s="105" t="s">
        <v>446</v>
      </c>
      <c r="C84" s="102" t="s">
        <v>106</v>
      </c>
      <c r="D84" s="102" t="s">
        <v>447</v>
      </c>
      <c r="E84" s="110" t="s">
        <v>448</v>
      </c>
      <c r="F84" s="104" t="s">
        <v>429</v>
      </c>
      <c r="G84" s="111" t="s">
        <v>352</v>
      </c>
    </row>
    <row r="85" spans="2:7">
      <c r="B85" s="108" t="s">
        <v>449</v>
      </c>
      <c r="C85" s="102" t="s">
        <v>106</v>
      </c>
      <c r="D85" s="102" t="s">
        <v>450</v>
      </c>
      <c r="E85" s="102" t="s">
        <v>451</v>
      </c>
      <c r="F85" s="104" t="s">
        <v>429</v>
      </c>
      <c r="G85" s="106" t="s">
        <v>241</v>
      </c>
    </row>
    <row r="86" spans="2:7">
      <c r="B86" s="105" t="s">
        <v>452</v>
      </c>
      <c r="C86" s="104" t="s">
        <v>106</v>
      </c>
      <c r="D86" s="112" t="s">
        <v>453</v>
      </c>
      <c r="E86" s="104" t="s">
        <v>454</v>
      </c>
      <c r="F86" s="104" t="s">
        <v>429</v>
      </c>
      <c r="G86" s="106" t="s">
        <v>418</v>
      </c>
    </row>
    <row r="87" spans="2:7">
      <c r="B87" s="105" t="s">
        <v>455</v>
      </c>
      <c r="C87" s="104" t="s">
        <v>106</v>
      </c>
      <c r="D87" s="104" t="s">
        <v>456</v>
      </c>
      <c r="E87" s="110" t="s">
        <v>457</v>
      </c>
      <c r="F87" s="104" t="s">
        <v>458</v>
      </c>
      <c r="G87" s="111" t="s">
        <v>459</v>
      </c>
    </row>
    <row r="88" spans="2:7">
      <c r="B88" s="109" t="s">
        <v>460</v>
      </c>
      <c r="C88" s="104" t="s">
        <v>106</v>
      </c>
      <c r="D88" s="104" t="s">
        <v>461</v>
      </c>
      <c r="E88" s="105" t="s">
        <v>462</v>
      </c>
      <c r="F88" s="102" t="s">
        <v>458</v>
      </c>
      <c r="G88" s="102" t="s">
        <v>463</v>
      </c>
    </row>
    <row r="89" spans="2:7">
      <c r="B89" s="105" t="s">
        <v>464</v>
      </c>
      <c r="C89" s="102" t="s">
        <v>106</v>
      </c>
      <c r="D89" s="102" t="s">
        <v>465</v>
      </c>
      <c r="E89" s="113" t="s">
        <v>466</v>
      </c>
      <c r="F89" s="113" t="s">
        <v>467</v>
      </c>
      <c r="G89" s="113" t="s">
        <v>143</v>
      </c>
    </row>
    <row r="90" spans="2:7">
      <c r="B90" s="108" t="s">
        <v>468</v>
      </c>
      <c r="C90" s="102" t="s">
        <v>106</v>
      </c>
      <c r="D90" s="102" t="s">
        <v>469</v>
      </c>
      <c r="E90" s="113" t="s">
        <v>470</v>
      </c>
      <c r="F90" s="113" t="s">
        <v>467</v>
      </c>
      <c r="G90" s="113" t="s">
        <v>151</v>
      </c>
    </row>
    <row r="91" spans="2:7">
      <c r="B91" s="105" t="s">
        <v>471</v>
      </c>
      <c r="C91" s="102" t="s">
        <v>106</v>
      </c>
      <c r="D91" s="102" t="s">
        <v>472</v>
      </c>
      <c r="E91" s="113" t="s">
        <v>473</v>
      </c>
      <c r="F91" s="113" t="s">
        <v>467</v>
      </c>
      <c r="G91" s="113" t="s">
        <v>474</v>
      </c>
    </row>
    <row r="92" spans="2:7">
      <c r="B92" s="105" t="s">
        <v>475</v>
      </c>
      <c r="C92" s="102" t="s">
        <v>106</v>
      </c>
      <c r="D92" s="102" t="s">
        <v>476</v>
      </c>
      <c r="E92" s="113" t="s">
        <v>477</v>
      </c>
      <c r="F92" s="113" t="s">
        <v>467</v>
      </c>
      <c r="G92" s="113" t="s">
        <v>478</v>
      </c>
    </row>
    <row r="93" spans="2:7">
      <c r="B93" s="105" t="s">
        <v>479</v>
      </c>
      <c r="C93" s="102" t="s">
        <v>106</v>
      </c>
      <c r="D93" s="102" t="s">
        <v>480</v>
      </c>
      <c r="E93" s="113" t="s">
        <v>481</v>
      </c>
      <c r="F93" s="113" t="s">
        <v>467</v>
      </c>
      <c r="G93" s="113" t="s">
        <v>445</v>
      </c>
    </row>
    <row r="94" spans="2:7">
      <c r="B94" s="105" t="s">
        <v>482</v>
      </c>
      <c r="C94" s="104" t="s">
        <v>106</v>
      </c>
      <c r="D94" s="104" t="s">
        <v>483</v>
      </c>
      <c r="E94" s="113" t="s">
        <v>484</v>
      </c>
      <c r="F94" s="113" t="s">
        <v>467</v>
      </c>
      <c r="G94" s="113" t="s">
        <v>241</v>
      </c>
    </row>
    <row r="95" spans="2:7">
      <c r="B95" s="105" t="s">
        <v>485</v>
      </c>
      <c r="C95" s="102" t="s">
        <v>106</v>
      </c>
      <c r="D95" s="102" t="s">
        <v>486</v>
      </c>
      <c r="E95" s="113" t="s">
        <v>487</v>
      </c>
      <c r="F95" s="113" t="s">
        <v>467</v>
      </c>
      <c r="G95" s="113" t="s">
        <v>488</v>
      </c>
    </row>
    <row r="96" spans="2:7">
      <c r="B96" s="105" t="s">
        <v>489</v>
      </c>
      <c r="C96" s="102" t="s">
        <v>106</v>
      </c>
      <c r="D96" s="102" t="s">
        <v>490</v>
      </c>
      <c r="E96" s="113" t="s">
        <v>491</v>
      </c>
      <c r="F96" s="113" t="s">
        <v>467</v>
      </c>
      <c r="G96" s="113" t="s">
        <v>492</v>
      </c>
    </row>
    <row r="97" spans="2:7">
      <c r="B97" s="105" t="s">
        <v>493</v>
      </c>
      <c r="C97" s="102" t="s">
        <v>494</v>
      </c>
      <c r="D97" s="102" t="s">
        <v>495</v>
      </c>
      <c r="E97" s="113" t="s">
        <v>496</v>
      </c>
      <c r="F97" s="113" t="s">
        <v>467</v>
      </c>
      <c r="G97" s="113" t="s">
        <v>497</v>
      </c>
    </row>
    <row r="98" spans="2:7">
      <c r="B98" s="108" t="s">
        <v>498</v>
      </c>
      <c r="C98" s="104" t="s">
        <v>494</v>
      </c>
      <c r="D98" s="104" t="s">
        <v>499</v>
      </c>
      <c r="E98" s="113" t="s">
        <v>500</v>
      </c>
      <c r="F98" s="113" t="s">
        <v>467</v>
      </c>
      <c r="G98" s="113" t="s">
        <v>501</v>
      </c>
    </row>
    <row r="99" spans="2:7">
      <c r="B99" s="105" t="s">
        <v>502</v>
      </c>
      <c r="C99" s="102" t="s">
        <v>494</v>
      </c>
      <c r="D99" s="102" t="s">
        <v>503</v>
      </c>
      <c r="E99" s="113" t="s">
        <v>504</v>
      </c>
      <c r="F99" s="113" t="s">
        <v>467</v>
      </c>
      <c r="G99" s="113" t="s">
        <v>505</v>
      </c>
    </row>
    <row r="100" spans="2:7">
      <c r="B100" s="107" t="s">
        <v>506</v>
      </c>
      <c r="C100" s="104" t="s">
        <v>494</v>
      </c>
      <c r="D100" s="104" t="s">
        <v>507</v>
      </c>
      <c r="E100" s="113" t="s">
        <v>508</v>
      </c>
      <c r="F100" s="113" t="s">
        <v>467</v>
      </c>
      <c r="G100" s="113" t="s">
        <v>509</v>
      </c>
    </row>
    <row r="101" spans="2:7">
      <c r="B101" s="105" t="s">
        <v>510</v>
      </c>
      <c r="C101" s="102" t="s">
        <v>494</v>
      </c>
      <c r="D101" s="102" t="s">
        <v>511</v>
      </c>
      <c r="E101" s="113" t="s">
        <v>512</v>
      </c>
      <c r="F101" s="113" t="s">
        <v>467</v>
      </c>
      <c r="G101" s="113" t="s">
        <v>513</v>
      </c>
    </row>
    <row r="102" spans="2:7">
      <c r="B102" s="105" t="s">
        <v>514</v>
      </c>
      <c r="C102" s="104" t="s">
        <v>494</v>
      </c>
      <c r="D102" s="104" t="s">
        <v>515</v>
      </c>
      <c r="E102" s="113" t="s">
        <v>516</v>
      </c>
      <c r="F102" s="113" t="s">
        <v>467</v>
      </c>
      <c r="G102" s="113" t="s">
        <v>517</v>
      </c>
    </row>
    <row r="103" spans="2:7">
      <c r="B103" s="105" t="s">
        <v>518</v>
      </c>
      <c r="C103" s="104" t="s">
        <v>494</v>
      </c>
      <c r="D103" s="104" t="s">
        <v>356</v>
      </c>
      <c r="E103" s="113" t="s">
        <v>519</v>
      </c>
      <c r="F103" s="113" t="s">
        <v>467</v>
      </c>
      <c r="G103" s="113" t="s">
        <v>520</v>
      </c>
    </row>
    <row r="104" spans="2:7">
      <c r="B104" s="107" t="s">
        <v>521</v>
      </c>
      <c r="C104" s="102" t="s">
        <v>494</v>
      </c>
      <c r="D104" s="102" t="s">
        <v>522</v>
      </c>
      <c r="E104" s="113" t="s">
        <v>523</v>
      </c>
      <c r="F104" s="113" t="s">
        <v>467</v>
      </c>
      <c r="G104" s="113" t="s">
        <v>524</v>
      </c>
    </row>
    <row r="105" spans="2:7">
      <c r="B105" s="105" t="s">
        <v>525</v>
      </c>
      <c r="C105" s="102" t="s">
        <v>494</v>
      </c>
      <c r="D105" s="102" t="s">
        <v>526</v>
      </c>
      <c r="E105" s="113" t="s">
        <v>527</v>
      </c>
      <c r="F105" s="113" t="s">
        <v>467</v>
      </c>
      <c r="G105" s="113" t="s">
        <v>528</v>
      </c>
    </row>
    <row r="106" spans="2:7">
      <c r="B106" s="105" t="s">
        <v>529</v>
      </c>
      <c r="C106" s="102" t="s">
        <v>494</v>
      </c>
      <c r="D106" s="102" t="s">
        <v>530</v>
      </c>
      <c r="E106" s="113" t="s">
        <v>531</v>
      </c>
      <c r="F106" s="113" t="s">
        <v>467</v>
      </c>
      <c r="G106" s="113" t="s">
        <v>215</v>
      </c>
    </row>
    <row r="107" spans="2:7">
      <c r="B107" s="107" t="s">
        <v>532</v>
      </c>
      <c r="C107" s="102" t="s">
        <v>494</v>
      </c>
      <c r="D107" s="102" t="s">
        <v>533</v>
      </c>
      <c r="E107" s="113" t="s">
        <v>534</v>
      </c>
      <c r="F107" s="113" t="s">
        <v>467</v>
      </c>
      <c r="G107" s="113" t="s">
        <v>535</v>
      </c>
    </row>
    <row r="108" spans="2:7">
      <c r="B108" s="105" t="s">
        <v>536</v>
      </c>
      <c r="C108" s="102" t="s">
        <v>494</v>
      </c>
      <c r="D108" s="102" t="s">
        <v>497</v>
      </c>
      <c r="E108" s="113" t="s">
        <v>537</v>
      </c>
      <c r="F108" s="113" t="s">
        <v>467</v>
      </c>
      <c r="G108" s="113" t="s">
        <v>538</v>
      </c>
    </row>
    <row r="109" spans="2:7">
      <c r="B109" s="108" t="s">
        <v>539</v>
      </c>
      <c r="C109" s="102" t="s">
        <v>494</v>
      </c>
      <c r="D109" s="102" t="s">
        <v>540</v>
      </c>
      <c r="E109" s="113" t="s">
        <v>541</v>
      </c>
      <c r="F109" s="113" t="s">
        <v>467</v>
      </c>
      <c r="G109" s="113" t="s">
        <v>542</v>
      </c>
    </row>
    <row r="110" spans="2:7">
      <c r="B110" s="108" t="s">
        <v>543</v>
      </c>
      <c r="C110" s="102" t="s">
        <v>494</v>
      </c>
      <c r="D110" s="106" t="s">
        <v>544</v>
      </c>
      <c r="E110" s="113" t="s">
        <v>545</v>
      </c>
      <c r="F110" s="113" t="s">
        <v>467</v>
      </c>
      <c r="G110" s="113" t="s">
        <v>243</v>
      </c>
    </row>
    <row r="111" spans="2:7">
      <c r="B111" s="109" t="s">
        <v>546</v>
      </c>
      <c r="C111" s="102" t="s">
        <v>494</v>
      </c>
      <c r="D111" s="102" t="s">
        <v>547</v>
      </c>
      <c r="E111" s="113" t="s">
        <v>548</v>
      </c>
      <c r="F111" s="113" t="s">
        <v>549</v>
      </c>
      <c r="G111" s="113" t="s">
        <v>550</v>
      </c>
    </row>
    <row r="112" spans="2:7">
      <c r="B112" s="109" t="s">
        <v>551</v>
      </c>
      <c r="C112" s="102" t="s">
        <v>494</v>
      </c>
      <c r="D112" s="102" t="s">
        <v>552</v>
      </c>
      <c r="E112" s="105" t="s">
        <v>553</v>
      </c>
      <c r="F112" s="104" t="s">
        <v>554</v>
      </c>
      <c r="G112" s="104" t="s">
        <v>555</v>
      </c>
    </row>
    <row r="113" spans="2:7">
      <c r="B113" s="107" t="s">
        <v>556</v>
      </c>
      <c r="C113" s="102" t="s">
        <v>494</v>
      </c>
      <c r="D113" s="102" t="s">
        <v>557</v>
      </c>
      <c r="E113" s="108" t="s">
        <v>558</v>
      </c>
      <c r="F113" s="102" t="s">
        <v>554</v>
      </c>
      <c r="G113" s="106" t="s">
        <v>550</v>
      </c>
    </row>
    <row r="114" spans="2:7">
      <c r="B114" s="105" t="s">
        <v>559</v>
      </c>
      <c r="C114" s="102" t="s">
        <v>494</v>
      </c>
      <c r="D114" s="102" t="s">
        <v>560</v>
      </c>
      <c r="E114" s="105" t="s">
        <v>561</v>
      </c>
      <c r="F114" s="104" t="s">
        <v>554</v>
      </c>
      <c r="G114" s="104" t="s">
        <v>157</v>
      </c>
    </row>
    <row r="115" spans="2:7">
      <c r="B115" s="109" t="s">
        <v>562</v>
      </c>
      <c r="C115" s="102" t="s">
        <v>494</v>
      </c>
      <c r="D115" s="102" t="s">
        <v>563</v>
      </c>
      <c r="E115" s="105" t="s">
        <v>564</v>
      </c>
      <c r="F115" s="104" t="s">
        <v>554</v>
      </c>
      <c r="G115" s="104" t="s">
        <v>565</v>
      </c>
    </row>
    <row r="116" spans="2:7">
      <c r="B116" s="108" t="s">
        <v>566</v>
      </c>
      <c r="C116" s="102" t="s">
        <v>494</v>
      </c>
      <c r="D116" s="102" t="s">
        <v>501</v>
      </c>
      <c r="E116" s="108" t="s">
        <v>567</v>
      </c>
      <c r="F116" s="102" t="s">
        <v>554</v>
      </c>
      <c r="G116" s="106" t="s">
        <v>568</v>
      </c>
    </row>
    <row r="117" spans="2:7">
      <c r="B117" s="105" t="s">
        <v>569</v>
      </c>
      <c r="C117" s="104" t="s">
        <v>494</v>
      </c>
      <c r="D117" s="104" t="s">
        <v>165</v>
      </c>
      <c r="E117" s="105" t="s">
        <v>570</v>
      </c>
      <c r="F117" s="104" t="s">
        <v>554</v>
      </c>
      <c r="G117" s="104" t="s">
        <v>571</v>
      </c>
    </row>
    <row r="118" spans="2:7">
      <c r="B118" s="109" t="s">
        <v>572</v>
      </c>
      <c r="C118" s="102" t="s">
        <v>494</v>
      </c>
      <c r="D118" s="102" t="s">
        <v>573</v>
      </c>
      <c r="E118" s="105" t="s">
        <v>574</v>
      </c>
      <c r="F118" s="104" t="s">
        <v>554</v>
      </c>
      <c r="G118" s="104" t="s">
        <v>575</v>
      </c>
    </row>
    <row r="119" spans="2:7">
      <c r="B119" s="105" t="s">
        <v>576</v>
      </c>
      <c r="C119" s="102" t="s">
        <v>494</v>
      </c>
      <c r="D119" s="102" t="s">
        <v>577</v>
      </c>
      <c r="E119" s="108" t="s">
        <v>578</v>
      </c>
      <c r="F119" s="102" t="s">
        <v>554</v>
      </c>
      <c r="G119" s="102" t="s">
        <v>579</v>
      </c>
    </row>
    <row r="120" spans="2:7">
      <c r="B120" s="109" t="s">
        <v>580</v>
      </c>
      <c r="C120" s="102" t="s">
        <v>494</v>
      </c>
      <c r="D120" s="102" t="s">
        <v>581</v>
      </c>
      <c r="E120" s="107" t="s">
        <v>582</v>
      </c>
      <c r="F120" s="104" t="s">
        <v>554</v>
      </c>
      <c r="G120" s="104" t="s">
        <v>583</v>
      </c>
    </row>
    <row r="121" spans="2:7">
      <c r="B121" s="105" t="s">
        <v>584</v>
      </c>
      <c r="C121" s="102" t="s">
        <v>494</v>
      </c>
      <c r="D121" s="106" t="s">
        <v>585</v>
      </c>
      <c r="E121" s="105" t="s">
        <v>586</v>
      </c>
      <c r="F121" s="104" t="s">
        <v>554</v>
      </c>
      <c r="G121" s="104" t="s">
        <v>167</v>
      </c>
    </row>
    <row r="122" spans="2:7">
      <c r="B122" s="105" t="s">
        <v>587</v>
      </c>
      <c r="C122" s="102" t="s">
        <v>588</v>
      </c>
      <c r="D122" s="102" t="s">
        <v>589</v>
      </c>
      <c r="E122" s="109" t="s">
        <v>590</v>
      </c>
      <c r="F122" s="104" t="s">
        <v>554</v>
      </c>
      <c r="G122" s="104" t="s">
        <v>591</v>
      </c>
    </row>
    <row r="123" spans="2:7">
      <c r="B123" s="105" t="s">
        <v>592</v>
      </c>
      <c r="C123" s="104" t="s">
        <v>588</v>
      </c>
      <c r="D123" s="104" t="s">
        <v>463</v>
      </c>
      <c r="E123" s="105" t="s">
        <v>593</v>
      </c>
      <c r="F123" s="104" t="s">
        <v>554</v>
      </c>
      <c r="G123" s="104" t="s">
        <v>594</v>
      </c>
    </row>
    <row r="124" spans="2:7">
      <c r="B124" s="105" t="s">
        <v>595</v>
      </c>
      <c r="C124" s="102" t="s">
        <v>588</v>
      </c>
      <c r="D124" s="102" t="s">
        <v>596</v>
      </c>
      <c r="E124" s="105" t="s">
        <v>597</v>
      </c>
      <c r="F124" s="104" t="s">
        <v>554</v>
      </c>
      <c r="G124" s="104" t="s">
        <v>445</v>
      </c>
    </row>
    <row r="125" spans="2:7">
      <c r="B125" s="108" t="s">
        <v>598</v>
      </c>
      <c r="C125" s="102" t="s">
        <v>588</v>
      </c>
      <c r="D125" s="102" t="s">
        <v>599</v>
      </c>
      <c r="E125" s="105" t="s">
        <v>600</v>
      </c>
      <c r="F125" s="104" t="s">
        <v>554</v>
      </c>
      <c r="G125" s="104" t="s">
        <v>171</v>
      </c>
    </row>
    <row r="126" spans="2:7">
      <c r="B126" s="105" t="s">
        <v>601</v>
      </c>
      <c r="C126" s="102" t="s">
        <v>588</v>
      </c>
      <c r="D126" s="102" t="s">
        <v>602</v>
      </c>
      <c r="E126" s="108" t="s">
        <v>603</v>
      </c>
      <c r="F126" s="104" t="s">
        <v>554</v>
      </c>
      <c r="G126" s="104" t="s">
        <v>604</v>
      </c>
    </row>
    <row r="127" spans="2:7">
      <c r="B127" s="105" t="s">
        <v>605</v>
      </c>
      <c r="C127" s="102" t="s">
        <v>588</v>
      </c>
      <c r="D127" s="102" t="s">
        <v>159</v>
      </c>
      <c r="E127" s="105" t="s">
        <v>606</v>
      </c>
      <c r="F127" s="104" t="s">
        <v>554</v>
      </c>
      <c r="G127" s="104" t="s">
        <v>607</v>
      </c>
    </row>
    <row r="128" spans="2:7">
      <c r="B128" s="109" t="s">
        <v>608</v>
      </c>
      <c r="C128" s="102" t="s">
        <v>588</v>
      </c>
      <c r="D128" s="102" t="s">
        <v>609</v>
      </c>
      <c r="E128" s="105" t="s">
        <v>610</v>
      </c>
      <c r="F128" s="104" t="s">
        <v>554</v>
      </c>
      <c r="G128" s="104" t="s">
        <v>611</v>
      </c>
    </row>
    <row r="129" spans="2:7">
      <c r="B129" s="107" t="s">
        <v>612</v>
      </c>
      <c r="C129" s="102" t="s">
        <v>588</v>
      </c>
      <c r="D129" s="102" t="s">
        <v>613</v>
      </c>
      <c r="E129" s="105" t="s">
        <v>614</v>
      </c>
      <c r="F129" s="104" t="s">
        <v>554</v>
      </c>
      <c r="G129" s="104" t="s">
        <v>615</v>
      </c>
    </row>
    <row r="130" spans="2:7">
      <c r="B130" s="105" t="s">
        <v>616</v>
      </c>
      <c r="C130" s="102" t="s">
        <v>588</v>
      </c>
      <c r="D130" s="102" t="s">
        <v>617</v>
      </c>
      <c r="E130" s="105" t="s">
        <v>618</v>
      </c>
      <c r="F130" s="104" t="s">
        <v>554</v>
      </c>
      <c r="G130" s="104" t="s">
        <v>619</v>
      </c>
    </row>
    <row r="131" spans="2:7">
      <c r="B131" s="105" t="s">
        <v>620</v>
      </c>
      <c r="C131" s="102" t="s">
        <v>588</v>
      </c>
      <c r="D131" s="102" t="s">
        <v>621</v>
      </c>
      <c r="E131" s="105" t="s">
        <v>622</v>
      </c>
      <c r="F131" s="104" t="s">
        <v>554</v>
      </c>
      <c r="G131" s="104" t="s">
        <v>623</v>
      </c>
    </row>
    <row r="132" spans="2:7">
      <c r="B132" s="108" t="s">
        <v>624</v>
      </c>
      <c r="C132" s="102" t="s">
        <v>588</v>
      </c>
      <c r="D132" s="102" t="s">
        <v>575</v>
      </c>
      <c r="E132" s="105" t="s">
        <v>625</v>
      </c>
      <c r="F132" s="104" t="s">
        <v>554</v>
      </c>
      <c r="G132" s="104" t="s">
        <v>626</v>
      </c>
    </row>
    <row r="133" spans="2:7">
      <c r="B133" s="108" t="s">
        <v>627</v>
      </c>
      <c r="C133" s="102" t="s">
        <v>588</v>
      </c>
      <c r="D133" s="102" t="s">
        <v>628</v>
      </c>
      <c r="E133" s="109" t="s">
        <v>629</v>
      </c>
      <c r="F133" s="102" t="s">
        <v>554</v>
      </c>
      <c r="G133" s="102" t="s">
        <v>630</v>
      </c>
    </row>
    <row r="134" spans="2:7">
      <c r="B134" s="105" t="s">
        <v>631</v>
      </c>
      <c r="C134" s="102" t="s">
        <v>588</v>
      </c>
      <c r="D134" s="102" t="s">
        <v>433</v>
      </c>
      <c r="E134" s="105" t="s">
        <v>632</v>
      </c>
      <c r="F134" s="104" t="s">
        <v>554</v>
      </c>
      <c r="G134" s="104" t="s">
        <v>185</v>
      </c>
    </row>
    <row r="135" spans="2:7">
      <c r="B135" s="105" t="s">
        <v>633</v>
      </c>
      <c r="C135" s="102" t="s">
        <v>588</v>
      </c>
      <c r="D135" s="102" t="s">
        <v>459</v>
      </c>
      <c r="E135" s="109" t="s">
        <v>634</v>
      </c>
      <c r="F135" s="104" t="s">
        <v>554</v>
      </c>
      <c r="G135" s="104" t="s">
        <v>189</v>
      </c>
    </row>
    <row r="136" spans="2:7">
      <c r="B136" s="108" t="s">
        <v>635</v>
      </c>
      <c r="C136" s="102" t="s">
        <v>588</v>
      </c>
      <c r="D136" s="102" t="s">
        <v>568</v>
      </c>
      <c r="E136" s="109" t="s">
        <v>636</v>
      </c>
      <c r="F136" s="102" t="s">
        <v>554</v>
      </c>
      <c r="G136" s="102" t="s">
        <v>637</v>
      </c>
    </row>
    <row r="137" spans="2:7">
      <c r="B137" s="107" t="s">
        <v>638</v>
      </c>
      <c r="C137" s="102" t="s">
        <v>588</v>
      </c>
      <c r="D137" s="102" t="s">
        <v>639</v>
      </c>
      <c r="E137" s="105" t="s">
        <v>640</v>
      </c>
      <c r="F137" s="104" t="s">
        <v>554</v>
      </c>
      <c r="G137" s="104" t="s">
        <v>641</v>
      </c>
    </row>
    <row r="138" spans="2:7">
      <c r="B138" s="105" t="s">
        <v>642</v>
      </c>
      <c r="C138" s="102" t="s">
        <v>588</v>
      </c>
      <c r="D138" s="102" t="s">
        <v>643</v>
      </c>
      <c r="E138" s="109" t="s">
        <v>644</v>
      </c>
      <c r="F138" s="102" t="s">
        <v>554</v>
      </c>
      <c r="G138" s="102" t="s">
        <v>645</v>
      </c>
    </row>
    <row r="139" spans="2:7">
      <c r="B139" s="105" t="s">
        <v>646</v>
      </c>
      <c r="C139" s="102" t="s">
        <v>588</v>
      </c>
      <c r="D139" s="102" t="s">
        <v>312</v>
      </c>
      <c r="E139" s="108" t="s">
        <v>647</v>
      </c>
      <c r="F139" s="102" t="s">
        <v>554</v>
      </c>
      <c r="G139" s="102" t="s">
        <v>648</v>
      </c>
    </row>
    <row r="140" spans="2:7">
      <c r="B140" s="109" t="s">
        <v>649</v>
      </c>
      <c r="C140" s="102" t="s">
        <v>588</v>
      </c>
      <c r="D140" s="102" t="s">
        <v>476</v>
      </c>
      <c r="E140" s="105" t="s">
        <v>650</v>
      </c>
      <c r="F140" s="102" t="s">
        <v>554</v>
      </c>
      <c r="G140" s="102" t="s">
        <v>651</v>
      </c>
    </row>
    <row r="141" spans="2:7">
      <c r="B141" s="105" t="s">
        <v>652</v>
      </c>
      <c r="C141" s="102" t="s">
        <v>588</v>
      </c>
      <c r="D141" s="102" t="s">
        <v>550</v>
      </c>
      <c r="E141" s="105" t="s">
        <v>653</v>
      </c>
      <c r="F141" s="104" t="s">
        <v>554</v>
      </c>
      <c r="G141" s="104" t="s">
        <v>654</v>
      </c>
    </row>
    <row r="142" spans="2:7">
      <c r="B142" s="107" t="s">
        <v>655</v>
      </c>
      <c r="C142" s="102" t="s">
        <v>588</v>
      </c>
      <c r="D142" s="102" t="s">
        <v>656</v>
      </c>
      <c r="E142" s="105" t="s">
        <v>657</v>
      </c>
      <c r="F142" s="104" t="s">
        <v>554</v>
      </c>
      <c r="G142" s="104" t="s">
        <v>658</v>
      </c>
    </row>
    <row r="143" spans="2:7">
      <c r="B143" s="105" t="s">
        <v>659</v>
      </c>
      <c r="C143" s="102" t="s">
        <v>588</v>
      </c>
      <c r="D143" s="102" t="s">
        <v>157</v>
      </c>
      <c r="E143" s="105" t="s">
        <v>660</v>
      </c>
      <c r="F143" s="104" t="s">
        <v>554</v>
      </c>
      <c r="G143" s="104" t="s">
        <v>661</v>
      </c>
    </row>
    <row r="144" spans="2:7">
      <c r="B144" s="105" t="s">
        <v>662</v>
      </c>
      <c r="C144" s="102" t="s">
        <v>588</v>
      </c>
      <c r="D144" s="102" t="s">
        <v>663</v>
      </c>
      <c r="E144" s="109" t="s">
        <v>664</v>
      </c>
      <c r="F144" s="102" t="s">
        <v>554</v>
      </c>
      <c r="G144" s="102" t="s">
        <v>665</v>
      </c>
    </row>
    <row r="145" spans="2:7">
      <c r="B145" s="109" t="s">
        <v>666</v>
      </c>
      <c r="C145" s="102" t="s">
        <v>588</v>
      </c>
      <c r="D145" s="102" t="s">
        <v>229</v>
      </c>
      <c r="E145" s="105" t="s">
        <v>667</v>
      </c>
      <c r="F145" s="104" t="s">
        <v>554</v>
      </c>
      <c r="G145" s="104" t="s">
        <v>266</v>
      </c>
    </row>
    <row r="146" spans="2:7">
      <c r="B146" s="107" t="s">
        <v>668</v>
      </c>
      <c r="C146" s="102" t="s">
        <v>669</v>
      </c>
      <c r="D146" s="102" t="s">
        <v>670</v>
      </c>
      <c r="E146" s="105" t="s">
        <v>671</v>
      </c>
      <c r="F146" s="104" t="s">
        <v>672</v>
      </c>
      <c r="G146" s="104" t="s">
        <v>421</v>
      </c>
    </row>
    <row r="147" spans="2:7">
      <c r="B147" s="108" t="s">
        <v>673</v>
      </c>
      <c r="C147" s="102" t="s">
        <v>669</v>
      </c>
      <c r="D147" s="102" t="s">
        <v>674</v>
      </c>
      <c r="E147" s="105" t="s">
        <v>675</v>
      </c>
      <c r="F147" s="104" t="s">
        <v>672</v>
      </c>
      <c r="G147" s="104" t="s">
        <v>437</v>
      </c>
    </row>
    <row r="148" spans="2:7">
      <c r="B148" s="105" t="s">
        <v>676</v>
      </c>
      <c r="C148" s="102" t="s">
        <v>669</v>
      </c>
      <c r="D148" s="102" t="s">
        <v>677</v>
      </c>
      <c r="E148" s="109" t="s">
        <v>678</v>
      </c>
      <c r="F148" s="102" t="s">
        <v>672</v>
      </c>
      <c r="G148" s="102" t="s">
        <v>589</v>
      </c>
    </row>
    <row r="149" spans="2:7">
      <c r="B149" s="107" t="s">
        <v>679</v>
      </c>
      <c r="C149" s="102" t="s">
        <v>669</v>
      </c>
      <c r="D149" s="102" t="s">
        <v>680</v>
      </c>
      <c r="E149" s="105" t="s">
        <v>681</v>
      </c>
      <c r="F149" s="104" t="s">
        <v>672</v>
      </c>
      <c r="G149" s="104" t="s">
        <v>682</v>
      </c>
    </row>
    <row r="150" spans="2:7">
      <c r="B150" s="105" t="s">
        <v>683</v>
      </c>
      <c r="C150" s="102" t="s">
        <v>669</v>
      </c>
      <c r="D150" s="102" t="s">
        <v>684</v>
      </c>
      <c r="E150" s="105" t="s">
        <v>685</v>
      </c>
      <c r="F150" s="104" t="s">
        <v>672</v>
      </c>
      <c r="G150" s="104" t="s">
        <v>686</v>
      </c>
    </row>
    <row r="151" spans="2:7">
      <c r="B151" s="105" t="s">
        <v>687</v>
      </c>
      <c r="C151" s="102" t="s">
        <v>669</v>
      </c>
      <c r="D151" s="102" t="s">
        <v>688</v>
      </c>
      <c r="E151" s="105" t="s">
        <v>689</v>
      </c>
      <c r="F151" s="102" t="s">
        <v>690</v>
      </c>
      <c r="G151" s="102" t="s">
        <v>213</v>
      </c>
    </row>
    <row r="152" spans="2:7">
      <c r="B152" s="102" t="s">
        <v>691</v>
      </c>
      <c r="C152" s="102" t="s">
        <v>669</v>
      </c>
      <c r="D152" s="109" t="s">
        <v>692</v>
      </c>
      <c r="E152" s="105" t="s">
        <v>693</v>
      </c>
      <c r="F152" s="102" t="s">
        <v>690</v>
      </c>
      <c r="G152" s="102" t="s">
        <v>694</v>
      </c>
    </row>
    <row r="153" spans="2:7">
      <c r="B153" s="105" t="s">
        <v>695</v>
      </c>
      <c r="C153" s="102" t="s">
        <v>669</v>
      </c>
      <c r="D153" s="102" t="s">
        <v>696</v>
      </c>
      <c r="E153" s="105" t="s">
        <v>697</v>
      </c>
      <c r="F153" s="102" t="s">
        <v>690</v>
      </c>
      <c r="G153" s="102" t="s">
        <v>698</v>
      </c>
    </row>
    <row r="154" spans="2:7">
      <c r="B154" s="108" t="s">
        <v>699</v>
      </c>
      <c r="C154" s="102" t="s">
        <v>700</v>
      </c>
      <c r="D154" s="102" t="s">
        <v>701</v>
      </c>
      <c r="E154" s="114" t="s">
        <v>702</v>
      </c>
      <c r="F154" s="115" t="s">
        <v>690</v>
      </c>
      <c r="G154" s="116" t="s">
        <v>352</v>
      </c>
    </row>
    <row r="155" spans="2:7">
      <c r="B155" s="108" t="s">
        <v>703</v>
      </c>
      <c r="C155" s="102" t="s">
        <v>700</v>
      </c>
      <c r="D155" s="102" t="s">
        <v>704</v>
      </c>
      <c r="E155" s="117" t="s">
        <v>705</v>
      </c>
      <c r="F155" s="114" t="s">
        <v>690</v>
      </c>
      <c r="G155" s="114" t="s">
        <v>344</v>
      </c>
    </row>
    <row r="156" spans="2:7">
      <c r="B156" s="105" t="s">
        <v>706</v>
      </c>
      <c r="C156" s="102" t="s">
        <v>700</v>
      </c>
      <c r="D156" s="102" t="s">
        <v>707</v>
      </c>
      <c r="E156" s="114" t="s">
        <v>708</v>
      </c>
      <c r="F156" s="115" t="s">
        <v>690</v>
      </c>
      <c r="G156" s="116" t="s">
        <v>497</v>
      </c>
    </row>
    <row r="157" spans="2:7">
      <c r="B157" s="105" t="s">
        <v>709</v>
      </c>
      <c r="C157" s="102" t="s">
        <v>700</v>
      </c>
      <c r="D157" s="102" t="s">
        <v>710</v>
      </c>
      <c r="E157" s="117" t="s">
        <v>711</v>
      </c>
      <c r="F157" s="114" t="s">
        <v>690</v>
      </c>
      <c r="G157" s="114" t="s">
        <v>320</v>
      </c>
    </row>
    <row r="158" spans="2:7">
      <c r="B158" s="105" t="s">
        <v>712</v>
      </c>
      <c r="C158" s="104" t="s">
        <v>700</v>
      </c>
      <c r="D158" s="104" t="s">
        <v>713</v>
      </c>
      <c r="E158" s="117" t="s">
        <v>714</v>
      </c>
      <c r="F158" s="114" t="s">
        <v>690</v>
      </c>
      <c r="G158" s="114" t="s">
        <v>715</v>
      </c>
    </row>
    <row r="159" spans="2:7">
      <c r="B159" s="105" t="s">
        <v>716</v>
      </c>
      <c r="C159" s="104" t="s">
        <v>700</v>
      </c>
      <c r="D159" s="104" t="s">
        <v>717</v>
      </c>
      <c r="E159" s="114" t="s">
        <v>718</v>
      </c>
      <c r="F159" s="115" t="s">
        <v>690</v>
      </c>
      <c r="G159" s="116" t="s">
        <v>719</v>
      </c>
    </row>
    <row r="160" spans="2:7">
      <c r="B160" s="107" t="s">
        <v>720</v>
      </c>
      <c r="C160" s="102" t="s">
        <v>700</v>
      </c>
      <c r="D160" s="102" t="s">
        <v>721</v>
      </c>
      <c r="E160" s="117" t="s">
        <v>722</v>
      </c>
      <c r="F160" s="114" t="s">
        <v>690</v>
      </c>
      <c r="G160" s="114" t="s">
        <v>187</v>
      </c>
    </row>
    <row r="161" spans="2:7">
      <c r="B161" s="105" t="s">
        <v>723</v>
      </c>
      <c r="C161" s="102" t="s">
        <v>700</v>
      </c>
      <c r="D161" s="102" t="s">
        <v>724</v>
      </c>
      <c r="E161" s="117" t="s">
        <v>725</v>
      </c>
      <c r="F161" s="114" t="s">
        <v>690</v>
      </c>
      <c r="G161" s="114" t="s">
        <v>726</v>
      </c>
    </row>
    <row r="162" spans="2:7">
      <c r="B162" s="105" t="s">
        <v>727</v>
      </c>
      <c r="C162" s="104" t="s">
        <v>700</v>
      </c>
      <c r="D162" s="104" t="s">
        <v>728</v>
      </c>
      <c r="E162" s="117" t="s">
        <v>729</v>
      </c>
      <c r="F162" s="114" t="s">
        <v>690</v>
      </c>
      <c r="G162" s="114" t="s">
        <v>730</v>
      </c>
    </row>
    <row r="163" spans="2:7">
      <c r="B163" s="105" t="s">
        <v>731</v>
      </c>
      <c r="C163" s="102" t="s">
        <v>700</v>
      </c>
      <c r="D163" s="102" t="s">
        <v>732</v>
      </c>
      <c r="E163" s="117" t="s">
        <v>733</v>
      </c>
      <c r="F163" s="114" t="s">
        <v>690</v>
      </c>
      <c r="G163" s="114" t="s">
        <v>734</v>
      </c>
    </row>
    <row r="164" spans="2:7">
      <c r="B164" s="105" t="s">
        <v>735</v>
      </c>
      <c r="C164" s="102" t="s">
        <v>700</v>
      </c>
      <c r="D164" s="106" t="s">
        <v>736</v>
      </c>
      <c r="E164" s="117" t="s">
        <v>737</v>
      </c>
      <c r="F164" s="114" t="s">
        <v>738</v>
      </c>
      <c r="G164" s="114" t="s">
        <v>739</v>
      </c>
    </row>
    <row r="165" spans="2:7">
      <c r="B165" s="105" t="s">
        <v>740</v>
      </c>
      <c r="C165" s="102" t="s">
        <v>700</v>
      </c>
      <c r="D165" s="102" t="s">
        <v>741</v>
      </c>
      <c r="E165" s="117" t="s">
        <v>742</v>
      </c>
      <c r="F165" s="114" t="s">
        <v>738</v>
      </c>
      <c r="G165" s="114" t="s">
        <v>743</v>
      </c>
    </row>
    <row r="166" spans="2:7">
      <c r="B166" s="105" t="s">
        <v>744</v>
      </c>
      <c r="C166" s="104" t="s">
        <v>700</v>
      </c>
      <c r="D166" s="104" t="s">
        <v>745</v>
      </c>
      <c r="E166" s="114" t="s">
        <v>746</v>
      </c>
      <c r="F166" s="114" t="s">
        <v>747</v>
      </c>
      <c r="G166" s="118" t="s">
        <v>151</v>
      </c>
    </row>
    <row r="167" spans="2:7">
      <c r="B167" s="104" t="s">
        <v>748</v>
      </c>
      <c r="C167" s="104" t="s">
        <v>700</v>
      </c>
      <c r="D167" s="106" t="s">
        <v>749</v>
      </c>
      <c r="E167" s="117" t="s">
        <v>750</v>
      </c>
      <c r="F167" s="114" t="s">
        <v>747</v>
      </c>
      <c r="G167" s="114" t="s">
        <v>221</v>
      </c>
    </row>
    <row r="168" spans="2:7">
      <c r="B168" s="105" t="s">
        <v>751</v>
      </c>
      <c r="C168" s="102" t="s">
        <v>700</v>
      </c>
      <c r="D168" s="102" t="s">
        <v>752</v>
      </c>
      <c r="E168" s="114" t="s">
        <v>753</v>
      </c>
      <c r="F168" s="115" t="s">
        <v>747</v>
      </c>
      <c r="G168" s="116" t="s">
        <v>754</v>
      </c>
    </row>
    <row r="169" spans="2:7">
      <c r="B169" s="102" t="s">
        <v>755</v>
      </c>
      <c r="C169" s="102" t="s">
        <v>700</v>
      </c>
      <c r="D169" s="103" t="s">
        <v>756</v>
      </c>
      <c r="E169" s="101" t="s">
        <v>757</v>
      </c>
      <c r="F169" s="101" t="s">
        <v>747</v>
      </c>
      <c r="G169" s="101" t="s">
        <v>758</v>
      </c>
    </row>
    <row r="170" spans="2:7">
      <c r="B170" s="104"/>
      <c r="C170" s="104"/>
      <c r="D170" s="103"/>
      <c r="E170" s="115" t="s">
        <v>759</v>
      </c>
      <c r="F170" s="115" t="s">
        <v>747</v>
      </c>
      <c r="G170" s="118" t="s">
        <v>571</v>
      </c>
    </row>
    <row r="171" spans="2:7">
      <c r="B171" s="102" t="s">
        <v>120</v>
      </c>
      <c r="C171" s="104" t="s">
        <v>121</v>
      </c>
      <c r="D171" s="103" t="s">
        <v>122</v>
      </c>
      <c r="E171" s="101" t="s">
        <v>760</v>
      </c>
      <c r="F171" s="101" t="s">
        <v>747</v>
      </c>
      <c r="G171" s="101" t="s">
        <v>594</v>
      </c>
    </row>
    <row r="172" spans="2:7">
      <c r="B172" s="104" t="s">
        <v>125</v>
      </c>
      <c r="C172" s="104" t="s">
        <v>126</v>
      </c>
      <c r="D172" s="103" t="s">
        <v>127</v>
      </c>
      <c r="E172" s="114" t="s">
        <v>761</v>
      </c>
      <c r="F172" s="114" t="s">
        <v>747</v>
      </c>
      <c r="G172" s="119" t="s">
        <v>171</v>
      </c>
    </row>
    <row r="173" spans="2:7">
      <c r="B173" s="102" t="s">
        <v>130</v>
      </c>
      <c r="C173" s="102" t="s">
        <v>131</v>
      </c>
      <c r="D173" s="103" t="s">
        <v>132</v>
      </c>
      <c r="E173" s="115" t="s">
        <v>762</v>
      </c>
      <c r="F173" s="115" t="s">
        <v>747</v>
      </c>
      <c r="G173" s="116" t="s">
        <v>763</v>
      </c>
    </row>
    <row r="174" spans="2:7">
      <c r="B174" s="104" t="s">
        <v>135</v>
      </c>
      <c r="C174" s="104" t="s">
        <v>136</v>
      </c>
      <c r="D174" s="106" t="s">
        <v>137</v>
      </c>
      <c r="E174" s="115" t="s">
        <v>764</v>
      </c>
      <c r="F174" s="115" t="s">
        <v>747</v>
      </c>
      <c r="G174" s="116" t="s">
        <v>765</v>
      </c>
    </row>
    <row r="175" spans="2:7">
      <c r="B175" s="105" t="s">
        <v>141</v>
      </c>
      <c r="C175" s="102" t="s">
        <v>142</v>
      </c>
      <c r="D175" s="102" t="s">
        <v>143</v>
      </c>
      <c r="E175" s="117" t="s">
        <v>766</v>
      </c>
      <c r="F175" s="114" t="s">
        <v>747</v>
      </c>
      <c r="G175" s="114" t="s">
        <v>767</v>
      </c>
    </row>
    <row r="176" spans="2:7">
      <c r="B176" s="108" t="s">
        <v>146</v>
      </c>
      <c r="C176" s="102" t="s">
        <v>142</v>
      </c>
      <c r="D176" s="102" t="s">
        <v>147</v>
      </c>
      <c r="E176" s="114" t="s">
        <v>768</v>
      </c>
      <c r="F176" s="115" t="s">
        <v>747</v>
      </c>
      <c r="G176" s="118" t="s">
        <v>769</v>
      </c>
    </row>
    <row r="177" spans="2:7">
      <c r="B177" s="105" t="s">
        <v>150</v>
      </c>
      <c r="C177" s="102" t="s">
        <v>142</v>
      </c>
      <c r="D177" s="102" t="s">
        <v>151</v>
      </c>
      <c r="E177" s="101" t="s">
        <v>770</v>
      </c>
      <c r="F177" s="101" t="s">
        <v>747</v>
      </c>
      <c r="G177" s="101" t="s">
        <v>771</v>
      </c>
    </row>
    <row r="178" spans="2:7">
      <c r="B178" s="105" t="s">
        <v>154</v>
      </c>
      <c r="C178" s="102" t="s">
        <v>142</v>
      </c>
      <c r="D178" s="102" t="s">
        <v>155</v>
      </c>
      <c r="E178" s="114" t="s">
        <v>772</v>
      </c>
      <c r="F178" s="114" t="s">
        <v>747</v>
      </c>
      <c r="G178" s="116" t="s">
        <v>773</v>
      </c>
    </row>
    <row r="179" spans="2:7">
      <c r="B179" s="109" t="s">
        <v>158</v>
      </c>
      <c r="C179" s="102" t="s">
        <v>142</v>
      </c>
      <c r="D179" s="102" t="s">
        <v>159</v>
      </c>
      <c r="E179" s="101" t="s">
        <v>774</v>
      </c>
      <c r="F179" s="101" t="s">
        <v>747</v>
      </c>
      <c r="G179" s="101" t="s">
        <v>775</v>
      </c>
    </row>
    <row r="180" spans="2:7">
      <c r="B180" s="109" t="s">
        <v>162</v>
      </c>
      <c r="C180" s="102" t="s">
        <v>142</v>
      </c>
      <c r="D180" s="102" t="s">
        <v>163</v>
      </c>
      <c r="E180" s="117" t="s">
        <v>776</v>
      </c>
      <c r="F180" s="114" t="s">
        <v>747</v>
      </c>
      <c r="G180" s="114" t="s">
        <v>777</v>
      </c>
    </row>
    <row r="181" spans="2:7">
      <c r="B181" s="109" t="s">
        <v>166</v>
      </c>
      <c r="C181" s="102" t="s">
        <v>142</v>
      </c>
      <c r="D181" s="102" t="s">
        <v>167</v>
      </c>
      <c r="E181" s="105" t="s">
        <v>141</v>
      </c>
      <c r="F181" s="102" t="s">
        <v>142</v>
      </c>
      <c r="G181" s="102" t="s">
        <v>143</v>
      </c>
    </row>
    <row r="182" spans="2:7">
      <c r="B182" s="107" t="s">
        <v>170</v>
      </c>
      <c r="C182" s="102" t="s">
        <v>142</v>
      </c>
      <c r="D182" s="102" t="s">
        <v>171</v>
      </c>
      <c r="E182" s="108" t="s">
        <v>146</v>
      </c>
      <c r="F182" s="102" t="s">
        <v>142</v>
      </c>
      <c r="G182" s="102" t="s">
        <v>147</v>
      </c>
    </row>
    <row r="183" spans="2:7">
      <c r="B183" s="105" t="s">
        <v>174</v>
      </c>
      <c r="C183" s="102" t="s">
        <v>142</v>
      </c>
      <c r="D183" s="102" t="s">
        <v>175</v>
      </c>
      <c r="E183" s="105" t="s">
        <v>150</v>
      </c>
      <c r="F183" s="102" t="s">
        <v>142</v>
      </c>
      <c r="G183" s="102" t="s">
        <v>151</v>
      </c>
    </row>
    <row r="184" spans="2:7">
      <c r="B184" s="107" t="s">
        <v>178</v>
      </c>
      <c r="C184" s="102" t="s">
        <v>142</v>
      </c>
      <c r="D184" s="102" t="s">
        <v>179</v>
      </c>
      <c r="E184" s="105" t="s">
        <v>154</v>
      </c>
      <c r="F184" s="102" t="s">
        <v>142</v>
      </c>
      <c r="G184" s="102" t="s">
        <v>155</v>
      </c>
    </row>
    <row r="185" spans="2:7">
      <c r="B185" s="107" t="s">
        <v>182</v>
      </c>
      <c r="C185" s="102" t="s">
        <v>142</v>
      </c>
      <c r="D185" s="102" t="s">
        <v>183</v>
      </c>
      <c r="E185" s="109" t="s">
        <v>158</v>
      </c>
      <c r="F185" s="102" t="s">
        <v>142</v>
      </c>
      <c r="G185" s="102" t="s">
        <v>159</v>
      </c>
    </row>
    <row r="186" spans="2:7">
      <c r="B186" s="107" t="s">
        <v>186</v>
      </c>
      <c r="C186" s="102" t="s">
        <v>142</v>
      </c>
      <c r="D186" s="102" t="s">
        <v>187</v>
      </c>
      <c r="E186" s="109" t="s">
        <v>162</v>
      </c>
      <c r="F186" s="102" t="s">
        <v>142</v>
      </c>
      <c r="G186" s="102" t="s">
        <v>163</v>
      </c>
    </row>
    <row r="187" spans="2:7">
      <c r="B187" s="105" t="s">
        <v>190</v>
      </c>
      <c r="C187" s="102" t="s">
        <v>142</v>
      </c>
      <c r="D187" s="102" t="s">
        <v>191</v>
      </c>
      <c r="E187" s="109" t="s">
        <v>166</v>
      </c>
      <c r="F187" s="102" t="s">
        <v>142</v>
      </c>
      <c r="G187" s="102" t="s">
        <v>167</v>
      </c>
    </row>
    <row r="188" spans="2:7">
      <c r="B188" s="107" t="s">
        <v>194</v>
      </c>
      <c r="C188" s="102" t="s">
        <v>142</v>
      </c>
      <c r="D188" s="102" t="s">
        <v>195</v>
      </c>
      <c r="E188" s="107" t="s">
        <v>170</v>
      </c>
      <c r="F188" s="102" t="s">
        <v>142</v>
      </c>
      <c r="G188" s="102" t="s">
        <v>171</v>
      </c>
    </row>
    <row r="189" spans="2:7">
      <c r="B189" s="107" t="s">
        <v>198</v>
      </c>
      <c r="C189" s="102" t="s">
        <v>142</v>
      </c>
      <c r="D189" s="102" t="s">
        <v>199</v>
      </c>
      <c r="E189" s="105" t="s">
        <v>174</v>
      </c>
      <c r="F189" s="102" t="s">
        <v>142</v>
      </c>
      <c r="G189" s="102" t="s">
        <v>175</v>
      </c>
    </row>
    <row r="190" spans="2:7">
      <c r="B190" s="105" t="s">
        <v>202</v>
      </c>
      <c r="C190" s="102" t="s">
        <v>142</v>
      </c>
      <c r="D190" s="102" t="s">
        <v>203</v>
      </c>
      <c r="E190" s="107" t="s">
        <v>178</v>
      </c>
      <c r="F190" s="102" t="s">
        <v>142</v>
      </c>
      <c r="G190" s="102" t="s">
        <v>179</v>
      </c>
    </row>
    <row r="191" spans="2:7">
      <c r="B191" s="105" t="s">
        <v>206</v>
      </c>
      <c r="C191" s="102" t="s">
        <v>142</v>
      </c>
      <c r="D191" s="102" t="s">
        <v>207</v>
      </c>
      <c r="E191" s="107" t="s">
        <v>182</v>
      </c>
      <c r="F191" s="102" t="s">
        <v>142</v>
      </c>
      <c r="G191" s="102" t="s">
        <v>183</v>
      </c>
    </row>
    <row r="192" spans="2:7">
      <c r="B192" s="109" t="s">
        <v>210</v>
      </c>
      <c r="C192" s="102" t="s">
        <v>142</v>
      </c>
      <c r="D192" s="102" t="s">
        <v>211</v>
      </c>
      <c r="E192" s="107" t="s">
        <v>186</v>
      </c>
      <c r="F192" s="102" t="s">
        <v>142</v>
      </c>
      <c r="G192" s="102" t="s">
        <v>187</v>
      </c>
    </row>
    <row r="193" spans="2:7">
      <c r="B193" s="105" t="s">
        <v>214</v>
      </c>
      <c r="C193" s="102" t="s">
        <v>142</v>
      </c>
      <c r="D193" s="102" t="s">
        <v>215</v>
      </c>
      <c r="E193" s="105" t="s">
        <v>190</v>
      </c>
      <c r="F193" s="102" t="s">
        <v>142</v>
      </c>
      <c r="G193" s="102" t="s">
        <v>191</v>
      </c>
    </row>
    <row r="194" spans="2:7">
      <c r="B194" s="109" t="s">
        <v>218</v>
      </c>
      <c r="C194" s="102" t="s">
        <v>142</v>
      </c>
      <c r="D194" s="102" t="s">
        <v>219</v>
      </c>
      <c r="E194" s="107" t="s">
        <v>194</v>
      </c>
      <c r="F194" s="102" t="s">
        <v>142</v>
      </c>
      <c r="G194" s="102" t="s">
        <v>195</v>
      </c>
    </row>
    <row r="195" spans="2:7">
      <c r="B195" s="108" t="s">
        <v>222</v>
      </c>
      <c r="C195" s="102" t="s">
        <v>142</v>
      </c>
      <c r="D195" s="102" t="s">
        <v>223</v>
      </c>
      <c r="E195" s="107" t="s">
        <v>198</v>
      </c>
      <c r="F195" s="102" t="s">
        <v>142</v>
      </c>
      <c r="G195" s="102" t="s">
        <v>199</v>
      </c>
    </row>
    <row r="196" spans="2:7">
      <c r="B196" s="109" t="s">
        <v>226</v>
      </c>
      <c r="C196" s="102" t="s">
        <v>142</v>
      </c>
      <c r="D196" s="102" t="s">
        <v>227</v>
      </c>
      <c r="E196" s="105" t="s">
        <v>202</v>
      </c>
      <c r="F196" s="102" t="s">
        <v>142</v>
      </c>
      <c r="G196" s="102" t="s">
        <v>203</v>
      </c>
    </row>
    <row r="197" spans="2:7">
      <c r="B197" s="109" t="s">
        <v>230</v>
      </c>
      <c r="C197" s="102" t="s">
        <v>142</v>
      </c>
      <c r="D197" s="102" t="s">
        <v>231</v>
      </c>
      <c r="E197" s="105" t="s">
        <v>206</v>
      </c>
      <c r="F197" s="102" t="s">
        <v>142</v>
      </c>
      <c r="G197" s="102" t="s">
        <v>207</v>
      </c>
    </row>
    <row r="198" spans="2:7">
      <c r="B198" s="105" t="s">
        <v>234</v>
      </c>
      <c r="C198" s="102" t="s">
        <v>142</v>
      </c>
      <c r="D198" s="102" t="s">
        <v>235</v>
      </c>
      <c r="E198" s="109" t="s">
        <v>210</v>
      </c>
      <c r="F198" s="102" t="s">
        <v>142</v>
      </c>
      <c r="G198" s="102" t="s">
        <v>211</v>
      </c>
    </row>
    <row r="199" spans="2:7">
      <c r="B199" s="105" t="s">
        <v>238</v>
      </c>
      <c r="C199" s="102" t="s">
        <v>142</v>
      </c>
      <c r="D199" s="102" t="s">
        <v>239</v>
      </c>
      <c r="E199" s="105" t="s">
        <v>214</v>
      </c>
      <c r="F199" s="102" t="s">
        <v>142</v>
      </c>
      <c r="G199" s="102" t="s">
        <v>215</v>
      </c>
    </row>
    <row r="200" spans="2:7">
      <c r="B200" s="107" t="s">
        <v>242</v>
      </c>
      <c r="C200" s="102" t="s">
        <v>142</v>
      </c>
      <c r="D200" s="102" t="s">
        <v>243</v>
      </c>
      <c r="E200" s="109" t="s">
        <v>218</v>
      </c>
      <c r="F200" s="102" t="s">
        <v>142</v>
      </c>
      <c r="G200" s="102" t="s">
        <v>219</v>
      </c>
    </row>
    <row r="201" spans="2:7">
      <c r="B201" s="109" t="s">
        <v>246</v>
      </c>
      <c r="C201" s="102" t="s">
        <v>142</v>
      </c>
      <c r="D201" s="102" t="s">
        <v>247</v>
      </c>
      <c r="E201" s="108" t="s">
        <v>222</v>
      </c>
      <c r="F201" s="102" t="s">
        <v>142</v>
      </c>
      <c r="G201" s="102" t="s">
        <v>223</v>
      </c>
    </row>
    <row r="202" spans="2:7">
      <c r="B202" s="105" t="s">
        <v>250</v>
      </c>
      <c r="C202" s="102" t="s">
        <v>142</v>
      </c>
      <c r="D202" s="102" t="s">
        <v>251</v>
      </c>
      <c r="E202" s="109" t="s">
        <v>226</v>
      </c>
      <c r="F202" s="102" t="s">
        <v>142</v>
      </c>
      <c r="G202" s="102" t="s">
        <v>227</v>
      </c>
    </row>
    <row r="203" spans="2:7">
      <c r="B203" s="105" t="s">
        <v>254</v>
      </c>
      <c r="C203" s="102" t="s">
        <v>142</v>
      </c>
      <c r="D203" s="106" t="s">
        <v>255</v>
      </c>
      <c r="E203" s="109" t="s">
        <v>230</v>
      </c>
      <c r="F203" s="102" t="s">
        <v>142</v>
      </c>
      <c r="G203" s="102" t="s">
        <v>231</v>
      </c>
    </row>
    <row r="204" spans="2:7">
      <c r="B204" s="105" t="s">
        <v>258</v>
      </c>
      <c r="C204" s="102" t="s">
        <v>142</v>
      </c>
      <c r="D204" s="102" t="s">
        <v>259</v>
      </c>
      <c r="E204" s="105" t="s">
        <v>234</v>
      </c>
      <c r="F204" s="102" t="s">
        <v>142</v>
      </c>
      <c r="G204" s="102" t="s">
        <v>235</v>
      </c>
    </row>
    <row r="205" spans="2:7">
      <c r="B205" s="105" t="s">
        <v>262</v>
      </c>
      <c r="C205" s="102" t="s">
        <v>142</v>
      </c>
      <c r="D205" s="102" t="s">
        <v>263</v>
      </c>
      <c r="E205" s="105" t="s">
        <v>238</v>
      </c>
      <c r="F205" s="102" t="s">
        <v>142</v>
      </c>
      <c r="G205" s="102" t="s">
        <v>239</v>
      </c>
    </row>
    <row r="206" spans="2:7">
      <c r="B206" s="105" t="s">
        <v>265</v>
      </c>
      <c r="C206" s="102" t="s">
        <v>142</v>
      </c>
      <c r="D206" s="102" t="s">
        <v>266</v>
      </c>
      <c r="E206" s="107" t="s">
        <v>242</v>
      </c>
      <c r="F206" s="102" t="s">
        <v>142</v>
      </c>
      <c r="G206" s="102" t="s">
        <v>243</v>
      </c>
    </row>
    <row r="207" spans="2:7">
      <c r="B207" s="105" t="s">
        <v>269</v>
      </c>
      <c r="C207" s="102" t="s">
        <v>142</v>
      </c>
      <c r="D207" s="102" t="s">
        <v>270</v>
      </c>
      <c r="E207" s="109" t="s">
        <v>246</v>
      </c>
      <c r="F207" s="102" t="s">
        <v>142</v>
      </c>
      <c r="G207" s="102" t="s">
        <v>247</v>
      </c>
    </row>
    <row r="208" spans="2:7">
      <c r="B208" s="105" t="s">
        <v>273</v>
      </c>
      <c r="C208" s="102" t="s">
        <v>142</v>
      </c>
      <c r="D208" s="102" t="s">
        <v>274</v>
      </c>
      <c r="E208" s="105" t="s">
        <v>250</v>
      </c>
      <c r="F208" s="102" t="s">
        <v>142</v>
      </c>
      <c r="G208" s="102" t="s">
        <v>251</v>
      </c>
    </row>
    <row r="209" spans="2:7">
      <c r="B209" s="108" t="s">
        <v>277</v>
      </c>
      <c r="C209" s="102" t="s">
        <v>142</v>
      </c>
      <c r="D209" s="102" t="s">
        <v>278</v>
      </c>
      <c r="E209" s="105" t="s">
        <v>254</v>
      </c>
      <c r="F209" s="102" t="s">
        <v>142</v>
      </c>
      <c r="G209" s="106" t="s">
        <v>255</v>
      </c>
    </row>
    <row r="210" spans="2:7">
      <c r="B210" s="105" t="s">
        <v>281</v>
      </c>
      <c r="C210" s="102" t="s">
        <v>142</v>
      </c>
      <c r="D210" s="102" t="s">
        <v>282</v>
      </c>
      <c r="E210" s="105" t="s">
        <v>258</v>
      </c>
      <c r="F210" s="102" t="s">
        <v>142</v>
      </c>
      <c r="G210" s="102" t="s">
        <v>259</v>
      </c>
    </row>
    <row r="211" spans="2:7">
      <c r="B211" s="108" t="s">
        <v>285</v>
      </c>
      <c r="C211" s="102" t="s">
        <v>142</v>
      </c>
      <c r="D211" s="102" t="s">
        <v>286</v>
      </c>
      <c r="E211" s="105" t="s">
        <v>262</v>
      </c>
      <c r="F211" s="102" t="s">
        <v>142</v>
      </c>
      <c r="G211" s="102" t="s">
        <v>263</v>
      </c>
    </row>
    <row r="212" spans="2:7">
      <c r="B212" s="109" t="s">
        <v>289</v>
      </c>
      <c r="C212" s="102" t="s">
        <v>142</v>
      </c>
      <c r="D212" s="102" t="s">
        <v>290</v>
      </c>
      <c r="E212" s="105" t="s">
        <v>265</v>
      </c>
      <c r="F212" s="102" t="s">
        <v>142</v>
      </c>
      <c r="G212" s="102" t="s">
        <v>266</v>
      </c>
    </row>
    <row r="213" spans="2:7">
      <c r="B213" s="108" t="s">
        <v>293</v>
      </c>
      <c r="C213" s="102" t="s">
        <v>142</v>
      </c>
      <c r="D213" s="102" t="s">
        <v>294</v>
      </c>
      <c r="E213" s="105" t="s">
        <v>269</v>
      </c>
      <c r="F213" s="102" t="s">
        <v>142</v>
      </c>
      <c r="G213" s="102" t="s">
        <v>270</v>
      </c>
    </row>
    <row r="214" spans="2:7">
      <c r="B214" s="105" t="s">
        <v>297</v>
      </c>
      <c r="C214" s="102" t="s">
        <v>142</v>
      </c>
      <c r="D214" s="102" t="s">
        <v>298</v>
      </c>
      <c r="E214" s="105" t="s">
        <v>273</v>
      </c>
      <c r="F214" s="102" t="s">
        <v>142</v>
      </c>
      <c r="G214" s="102" t="s">
        <v>274</v>
      </c>
    </row>
    <row r="215" spans="2:7">
      <c r="B215" s="108" t="s">
        <v>301</v>
      </c>
      <c r="C215" s="102" t="s">
        <v>142</v>
      </c>
      <c r="D215" s="102" t="s">
        <v>302</v>
      </c>
      <c r="E215" s="108" t="s">
        <v>277</v>
      </c>
      <c r="F215" s="102" t="s">
        <v>142</v>
      </c>
      <c r="G215" s="102" t="s">
        <v>278</v>
      </c>
    </row>
    <row r="216" spans="2:7">
      <c r="B216" s="105" t="s">
        <v>305</v>
      </c>
      <c r="C216" s="102" t="s">
        <v>142</v>
      </c>
      <c r="D216" s="102" t="s">
        <v>306</v>
      </c>
      <c r="E216" s="105" t="s">
        <v>281</v>
      </c>
      <c r="F216" s="102" t="s">
        <v>142</v>
      </c>
      <c r="G216" s="102" t="s">
        <v>282</v>
      </c>
    </row>
    <row r="217" spans="2:7">
      <c r="B217" s="105" t="s">
        <v>309</v>
      </c>
      <c r="C217" s="102" t="s">
        <v>142</v>
      </c>
      <c r="D217" s="102" t="s">
        <v>310</v>
      </c>
      <c r="E217" s="108" t="s">
        <v>285</v>
      </c>
      <c r="F217" s="102" t="s">
        <v>142</v>
      </c>
      <c r="G217" s="102" t="s">
        <v>286</v>
      </c>
    </row>
    <row r="218" spans="2:7">
      <c r="B218" s="105" t="s">
        <v>313</v>
      </c>
      <c r="C218" s="102" t="s">
        <v>142</v>
      </c>
      <c r="D218" s="106" t="s">
        <v>314</v>
      </c>
      <c r="E218" s="109" t="s">
        <v>289</v>
      </c>
      <c r="F218" s="102" t="s">
        <v>142</v>
      </c>
      <c r="G218" s="102" t="s">
        <v>290</v>
      </c>
    </row>
    <row r="219" spans="2:7">
      <c r="B219" s="105" t="s">
        <v>317</v>
      </c>
      <c r="C219" s="102" t="s">
        <v>142</v>
      </c>
      <c r="D219" s="102" t="s">
        <v>318</v>
      </c>
      <c r="E219" s="108" t="s">
        <v>293</v>
      </c>
      <c r="F219" s="102" t="s">
        <v>142</v>
      </c>
      <c r="G219" s="102" t="s">
        <v>294</v>
      </c>
    </row>
    <row r="220" spans="2:7">
      <c r="B220" s="105" t="s">
        <v>321</v>
      </c>
      <c r="C220" s="102" t="s">
        <v>142</v>
      </c>
      <c r="D220" s="102" t="s">
        <v>322</v>
      </c>
      <c r="E220" s="105" t="s">
        <v>297</v>
      </c>
      <c r="F220" s="102" t="s">
        <v>142</v>
      </c>
      <c r="G220" s="102" t="s">
        <v>298</v>
      </c>
    </row>
    <row r="221" spans="2:7">
      <c r="B221" s="109" t="s">
        <v>325</v>
      </c>
      <c r="C221" s="102" t="s">
        <v>142</v>
      </c>
      <c r="D221" s="102" t="s">
        <v>326</v>
      </c>
      <c r="E221" s="108" t="s">
        <v>301</v>
      </c>
      <c r="F221" s="102" t="s">
        <v>142</v>
      </c>
      <c r="G221" s="102" t="s">
        <v>302</v>
      </c>
    </row>
    <row r="222" spans="2:7">
      <c r="B222" s="105" t="s">
        <v>329</v>
      </c>
      <c r="C222" s="102" t="s">
        <v>142</v>
      </c>
      <c r="D222" s="102" t="s">
        <v>330</v>
      </c>
      <c r="E222" s="105" t="s">
        <v>305</v>
      </c>
      <c r="F222" s="102" t="s">
        <v>142</v>
      </c>
      <c r="G222" s="102" t="s">
        <v>306</v>
      </c>
    </row>
    <row r="223" spans="2:7">
      <c r="B223" s="109" t="s">
        <v>333</v>
      </c>
      <c r="C223" s="102" t="s">
        <v>142</v>
      </c>
      <c r="D223" s="102" t="s">
        <v>334</v>
      </c>
      <c r="E223" s="105" t="s">
        <v>309</v>
      </c>
      <c r="F223" s="102" t="s">
        <v>142</v>
      </c>
      <c r="G223" s="102" t="s">
        <v>310</v>
      </c>
    </row>
    <row r="224" spans="2:7">
      <c r="B224" s="107" t="s">
        <v>337</v>
      </c>
      <c r="C224" s="102" t="s">
        <v>142</v>
      </c>
      <c r="D224" s="102" t="s">
        <v>338</v>
      </c>
      <c r="E224" s="105" t="s">
        <v>313</v>
      </c>
      <c r="F224" s="102" t="s">
        <v>142</v>
      </c>
      <c r="G224" s="106" t="s">
        <v>314</v>
      </c>
    </row>
    <row r="225" spans="2:7">
      <c r="B225" s="109" t="s">
        <v>341</v>
      </c>
      <c r="C225" s="102" t="s">
        <v>142</v>
      </c>
      <c r="D225" s="102" t="s">
        <v>342</v>
      </c>
      <c r="E225" s="105" t="s">
        <v>317</v>
      </c>
      <c r="F225" s="102" t="s">
        <v>142</v>
      </c>
      <c r="G225" s="102" t="s">
        <v>318</v>
      </c>
    </row>
    <row r="226" spans="2:7">
      <c r="B226" s="107" t="s">
        <v>345</v>
      </c>
      <c r="C226" s="102" t="s">
        <v>142</v>
      </c>
      <c r="D226" s="102" t="s">
        <v>346</v>
      </c>
      <c r="E226" s="105" t="s">
        <v>321</v>
      </c>
      <c r="F226" s="102" t="s">
        <v>142</v>
      </c>
      <c r="G226" s="102" t="s">
        <v>322</v>
      </c>
    </row>
    <row r="227" spans="2:7">
      <c r="B227" s="107" t="s">
        <v>349</v>
      </c>
      <c r="C227" s="102" t="s">
        <v>142</v>
      </c>
      <c r="D227" s="102" t="s">
        <v>350</v>
      </c>
      <c r="E227" s="109" t="s">
        <v>325</v>
      </c>
      <c r="F227" s="102" t="s">
        <v>142</v>
      </c>
      <c r="G227" s="102" t="s">
        <v>326</v>
      </c>
    </row>
    <row r="228" spans="2:7">
      <c r="B228" s="105" t="s">
        <v>353</v>
      </c>
      <c r="C228" s="102" t="s">
        <v>142</v>
      </c>
      <c r="D228" s="102" t="s">
        <v>354</v>
      </c>
      <c r="E228" s="105" t="s">
        <v>329</v>
      </c>
      <c r="F228" s="102" t="s">
        <v>142</v>
      </c>
      <c r="G228" s="102" t="s">
        <v>330</v>
      </c>
    </row>
    <row r="229" spans="2:7">
      <c r="B229" s="105" t="s">
        <v>357</v>
      </c>
      <c r="C229" s="102" t="s">
        <v>142</v>
      </c>
      <c r="D229" s="102" t="s">
        <v>358</v>
      </c>
      <c r="E229" s="109" t="s">
        <v>333</v>
      </c>
      <c r="F229" s="102" t="s">
        <v>142</v>
      </c>
      <c r="G229" s="102" t="s">
        <v>334</v>
      </c>
    </row>
    <row r="230" spans="2:7">
      <c r="B230" s="107" t="s">
        <v>360</v>
      </c>
      <c r="C230" s="102" t="s">
        <v>142</v>
      </c>
      <c r="D230" s="102" t="s">
        <v>361</v>
      </c>
      <c r="E230" s="107" t="s">
        <v>337</v>
      </c>
      <c r="F230" s="102" t="s">
        <v>142</v>
      </c>
      <c r="G230" s="102" t="s">
        <v>338</v>
      </c>
    </row>
    <row r="231" spans="2:7">
      <c r="B231" s="109" t="s">
        <v>364</v>
      </c>
      <c r="C231" s="102" t="s">
        <v>142</v>
      </c>
      <c r="D231" s="102" t="s">
        <v>365</v>
      </c>
      <c r="E231" s="109" t="s">
        <v>341</v>
      </c>
      <c r="F231" s="102" t="s">
        <v>142</v>
      </c>
      <c r="G231" s="102" t="s">
        <v>342</v>
      </c>
    </row>
    <row r="232" spans="2:7">
      <c r="B232" s="108" t="s">
        <v>368</v>
      </c>
      <c r="C232" s="102" t="s">
        <v>142</v>
      </c>
      <c r="D232" s="102" t="s">
        <v>369</v>
      </c>
      <c r="E232" s="107" t="s">
        <v>345</v>
      </c>
      <c r="F232" s="102" t="s">
        <v>142</v>
      </c>
      <c r="G232" s="102" t="s">
        <v>346</v>
      </c>
    </row>
    <row r="233" spans="2:7">
      <c r="B233" s="105" t="s">
        <v>372</v>
      </c>
      <c r="C233" s="102" t="s">
        <v>142</v>
      </c>
      <c r="D233" s="102" t="s">
        <v>373</v>
      </c>
      <c r="E233" s="107" t="s">
        <v>349</v>
      </c>
      <c r="F233" s="102" t="s">
        <v>142</v>
      </c>
      <c r="G233" s="102" t="s">
        <v>350</v>
      </c>
    </row>
    <row r="234" spans="2:7">
      <c r="B234" s="105" t="s">
        <v>376</v>
      </c>
      <c r="C234" s="102" t="s">
        <v>142</v>
      </c>
      <c r="D234" s="106" t="s">
        <v>377</v>
      </c>
      <c r="E234" s="105" t="s">
        <v>353</v>
      </c>
      <c r="F234" s="102" t="s">
        <v>142</v>
      </c>
      <c r="G234" s="102" t="s">
        <v>354</v>
      </c>
    </row>
    <row r="235" spans="2:7">
      <c r="B235" s="105" t="s">
        <v>380</v>
      </c>
      <c r="C235" s="102" t="s">
        <v>142</v>
      </c>
      <c r="D235" s="102" t="s">
        <v>381</v>
      </c>
      <c r="E235" s="105" t="s">
        <v>357</v>
      </c>
      <c r="F235" s="102" t="s">
        <v>142</v>
      </c>
      <c r="G235" s="102" t="s">
        <v>358</v>
      </c>
    </row>
    <row r="236" spans="2:7">
      <c r="B236" s="105" t="s">
        <v>384</v>
      </c>
      <c r="C236" s="102" t="s">
        <v>142</v>
      </c>
      <c r="D236" s="102" t="s">
        <v>385</v>
      </c>
      <c r="E236" s="107" t="s">
        <v>360</v>
      </c>
      <c r="F236" s="102" t="s">
        <v>142</v>
      </c>
      <c r="G236" s="102" t="s">
        <v>361</v>
      </c>
    </row>
    <row r="237" spans="2:7">
      <c r="B237" s="107" t="s">
        <v>388</v>
      </c>
      <c r="C237" s="102" t="s">
        <v>142</v>
      </c>
      <c r="D237" s="102" t="s">
        <v>389</v>
      </c>
      <c r="E237" s="109" t="s">
        <v>364</v>
      </c>
      <c r="F237" s="102" t="s">
        <v>142</v>
      </c>
      <c r="G237" s="102" t="s">
        <v>365</v>
      </c>
    </row>
    <row r="238" spans="2:7">
      <c r="B238" s="107" t="s">
        <v>392</v>
      </c>
      <c r="C238" s="102" t="s">
        <v>142</v>
      </c>
      <c r="D238" s="102" t="s">
        <v>393</v>
      </c>
      <c r="E238" s="108" t="s">
        <v>368</v>
      </c>
      <c r="F238" s="102" t="s">
        <v>142</v>
      </c>
      <c r="G238" s="102" t="s">
        <v>369</v>
      </c>
    </row>
    <row r="239" spans="2:7">
      <c r="B239" s="105" t="s">
        <v>396</v>
      </c>
      <c r="C239" s="102" t="s">
        <v>142</v>
      </c>
      <c r="D239" s="102" t="s">
        <v>397</v>
      </c>
      <c r="E239" s="105" t="s">
        <v>372</v>
      </c>
      <c r="F239" s="102" t="s">
        <v>142</v>
      </c>
      <c r="G239" s="102" t="s">
        <v>373</v>
      </c>
    </row>
    <row r="240" spans="2:7">
      <c r="B240" s="107" t="s">
        <v>400</v>
      </c>
      <c r="C240" s="102" t="s">
        <v>142</v>
      </c>
      <c r="D240" s="102" t="s">
        <v>401</v>
      </c>
      <c r="E240" s="105" t="s">
        <v>376</v>
      </c>
      <c r="F240" s="102" t="s">
        <v>142</v>
      </c>
      <c r="G240" s="106" t="s">
        <v>377</v>
      </c>
    </row>
    <row r="241" spans="2:7">
      <c r="B241" s="108" t="s">
        <v>403</v>
      </c>
      <c r="C241" s="102" t="s">
        <v>142</v>
      </c>
      <c r="D241" s="102" t="s">
        <v>404</v>
      </c>
      <c r="E241" s="105" t="s">
        <v>380</v>
      </c>
      <c r="F241" s="102" t="s">
        <v>142</v>
      </c>
      <c r="G241" s="102" t="s">
        <v>381</v>
      </c>
    </row>
    <row r="242" spans="2:7">
      <c r="B242" s="108" t="s">
        <v>407</v>
      </c>
      <c r="C242" s="102" t="s">
        <v>142</v>
      </c>
      <c r="D242" s="102" t="s">
        <v>408</v>
      </c>
      <c r="E242" s="105" t="s">
        <v>384</v>
      </c>
      <c r="F242" s="102" t="s">
        <v>142</v>
      </c>
      <c r="G242" s="102" t="s">
        <v>385</v>
      </c>
    </row>
    <row r="243" spans="2:7">
      <c r="B243" s="107" t="s">
        <v>411</v>
      </c>
      <c r="C243" s="102" t="s">
        <v>142</v>
      </c>
      <c r="D243" s="102" t="s">
        <v>412</v>
      </c>
      <c r="E243" s="107" t="s">
        <v>388</v>
      </c>
      <c r="F243" s="102" t="s">
        <v>142</v>
      </c>
      <c r="G243" s="102" t="s">
        <v>389</v>
      </c>
    </row>
    <row r="244" spans="2:7">
      <c r="B244" s="105" t="s">
        <v>415</v>
      </c>
      <c r="C244" s="102" t="s">
        <v>142</v>
      </c>
      <c r="D244" s="102" t="s">
        <v>416</v>
      </c>
      <c r="E244" s="107" t="s">
        <v>392</v>
      </c>
      <c r="F244" s="102" t="s">
        <v>142</v>
      </c>
      <c r="G244" s="102" t="s">
        <v>393</v>
      </c>
    </row>
    <row r="245" spans="2:7">
      <c r="B245" s="109" t="s">
        <v>419</v>
      </c>
      <c r="C245" s="102" t="s">
        <v>420</v>
      </c>
      <c r="D245" s="102" t="s">
        <v>421</v>
      </c>
      <c r="E245" s="105" t="s">
        <v>396</v>
      </c>
      <c r="F245" s="102" t="s">
        <v>142</v>
      </c>
      <c r="G245" s="102" t="s">
        <v>397</v>
      </c>
    </row>
    <row r="246" spans="2:7">
      <c r="B246" s="105" t="s">
        <v>424</v>
      </c>
      <c r="C246" s="102" t="s">
        <v>420</v>
      </c>
      <c r="D246" s="102" t="s">
        <v>425</v>
      </c>
      <c r="E246" s="107" t="s">
        <v>400</v>
      </c>
      <c r="F246" s="102" t="s">
        <v>142</v>
      </c>
      <c r="G246" s="102" t="s">
        <v>401</v>
      </c>
    </row>
    <row r="247" spans="2:7">
      <c r="B247" s="105" t="s">
        <v>428</v>
      </c>
      <c r="C247" s="102" t="s">
        <v>429</v>
      </c>
      <c r="D247" s="102" t="s">
        <v>421</v>
      </c>
      <c r="E247" s="108" t="s">
        <v>403</v>
      </c>
      <c r="F247" s="102" t="s">
        <v>142</v>
      </c>
      <c r="G247" s="102" t="s">
        <v>404</v>
      </c>
    </row>
    <row r="248" spans="2:7">
      <c r="B248" s="104" t="s">
        <v>432</v>
      </c>
      <c r="C248" s="104" t="s">
        <v>429</v>
      </c>
      <c r="D248" s="106" t="s">
        <v>433</v>
      </c>
      <c r="E248" s="108" t="s">
        <v>407</v>
      </c>
      <c r="F248" s="102" t="s">
        <v>142</v>
      </c>
      <c r="G248" s="102" t="s">
        <v>408</v>
      </c>
    </row>
    <row r="249" spans="2:7">
      <c r="B249" s="110" t="s">
        <v>436</v>
      </c>
      <c r="C249" s="104" t="s">
        <v>429</v>
      </c>
      <c r="D249" s="111" t="s">
        <v>437</v>
      </c>
      <c r="E249" s="107" t="s">
        <v>411</v>
      </c>
      <c r="F249" s="102" t="s">
        <v>142</v>
      </c>
      <c r="G249" s="102" t="s">
        <v>412</v>
      </c>
    </row>
    <row r="250" spans="2:7">
      <c r="B250" s="110" t="s">
        <v>440</v>
      </c>
      <c r="C250" s="104" t="s">
        <v>429</v>
      </c>
      <c r="D250" s="111" t="s">
        <v>441</v>
      </c>
      <c r="E250" s="105" t="s">
        <v>415</v>
      </c>
      <c r="F250" s="102" t="s">
        <v>142</v>
      </c>
      <c r="G250" s="102" t="s">
        <v>416</v>
      </c>
    </row>
    <row r="251" spans="2:7">
      <c r="B251" s="108" t="s">
        <v>444</v>
      </c>
      <c r="C251" s="102" t="s">
        <v>429</v>
      </c>
      <c r="D251" s="102" t="s">
        <v>445</v>
      </c>
      <c r="E251" s="109" t="s">
        <v>419</v>
      </c>
      <c r="F251" s="102" t="s">
        <v>420</v>
      </c>
      <c r="G251" s="102" t="s">
        <v>421</v>
      </c>
    </row>
    <row r="252" spans="2:7">
      <c r="B252" s="110" t="s">
        <v>448</v>
      </c>
      <c r="C252" s="104" t="s">
        <v>429</v>
      </c>
      <c r="D252" s="111" t="s">
        <v>352</v>
      </c>
      <c r="E252" s="105" t="s">
        <v>424</v>
      </c>
      <c r="F252" s="102" t="s">
        <v>420</v>
      </c>
      <c r="G252" s="102" t="s">
        <v>425</v>
      </c>
    </row>
    <row r="253" spans="2:7">
      <c r="B253" s="102" t="s">
        <v>451</v>
      </c>
      <c r="C253" s="104" t="s">
        <v>429</v>
      </c>
      <c r="D253" s="106" t="s">
        <v>241</v>
      </c>
      <c r="E253" s="105" t="s">
        <v>428</v>
      </c>
      <c r="F253" s="102" t="s">
        <v>429</v>
      </c>
      <c r="G253" s="102" t="s">
        <v>421</v>
      </c>
    </row>
    <row r="254" spans="2:7">
      <c r="B254" s="104" t="s">
        <v>454</v>
      </c>
      <c r="C254" s="104" t="s">
        <v>429</v>
      </c>
      <c r="D254" s="106" t="s">
        <v>418</v>
      </c>
      <c r="E254" s="104" t="s">
        <v>432</v>
      </c>
      <c r="F254" s="104" t="s">
        <v>429</v>
      </c>
      <c r="G254" s="106" t="s">
        <v>433</v>
      </c>
    </row>
    <row r="255" spans="2:7">
      <c r="B255" s="110" t="s">
        <v>457</v>
      </c>
      <c r="C255" s="104" t="s">
        <v>458</v>
      </c>
      <c r="D255" s="111" t="s">
        <v>459</v>
      </c>
      <c r="E255" s="110" t="s">
        <v>436</v>
      </c>
      <c r="F255" s="104" t="s">
        <v>429</v>
      </c>
      <c r="G255" s="111" t="s">
        <v>437</v>
      </c>
    </row>
    <row r="256" spans="2:7">
      <c r="B256" s="105" t="s">
        <v>462</v>
      </c>
      <c r="C256" s="102" t="s">
        <v>458</v>
      </c>
      <c r="D256" s="102" t="s">
        <v>463</v>
      </c>
      <c r="E256" s="110" t="s">
        <v>440</v>
      </c>
      <c r="F256" s="104" t="s">
        <v>429</v>
      </c>
      <c r="G256" s="111" t="s">
        <v>441</v>
      </c>
    </row>
    <row r="257" spans="2:7">
      <c r="B257" s="113" t="s">
        <v>466</v>
      </c>
      <c r="C257" s="113" t="s">
        <v>467</v>
      </c>
      <c r="D257" s="113" t="s">
        <v>143</v>
      </c>
      <c r="E257" s="108" t="s">
        <v>444</v>
      </c>
      <c r="F257" s="102" t="s">
        <v>429</v>
      </c>
      <c r="G257" s="102" t="s">
        <v>445</v>
      </c>
    </row>
    <row r="258" spans="2:7">
      <c r="B258" s="113" t="s">
        <v>470</v>
      </c>
      <c r="C258" s="113" t="s">
        <v>467</v>
      </c>
      <c r="D258" s="113" t="s">
        <v>151</v>
      </c>
      <c r="E258" s="110" t="s">
        <v>448</v>
      </c>
      <c r="F258" s="104" t="s">
        <v>429</v>
      </c>
      <c r="G258" s="111" t="s">
        <v>352</v>
      </c>
    </row>
    <row r="259" spans="2:7">
      <c r="B259" s="113" t="s">
        <v>473</v>
      </c>
      <c r="C259" s="113" t="s">
        <v>467</v>
      </c>
      <c r="D259" s="113" t="s">
        <v>474</v>
      </c>
      <c r="E259" s="102" t="s">
        <v>451</v>
      </c>
      <c r="F259" s="104" t="s">
        <v>429</v>
      </c>
      <c r="G259" s="106" t="s">
        <v>241</v>
      </c>
    </row>
    <row r="260" spans="2:7">
      <c r="B260" s="113" t="s">
        <v>477</v>
      </c>
      <c r="C260" s="113" t="s">
        <v>467</v>
      </c>
      <c r="D260" s="113" t="s">
        <v>478</v>
      </c>
      <c r="E260" s="104" t="s">
        <v>454</v>
      </c>
      <c r="F260" s="104" t="s">
        <v>429</v>
      </c>
      <c r="G260" s="106" t="s">
        <v>418</v>
      </c>
    </row>
    <row r="261" spans="2:7">
      <c r="B261" s="113" t="s">
        <v>481</v>
      </c>
      <c r="C261" s="113" t="s">
        <v>467</v>
      </c>
      <c r="D261" s="113" t="s">
        <v>445</v>
      </c>
      <c r="E261" s="110" t="s">
        <v>457</v>
      </c>
      <c r="F261" s="104" t="s">
        <v>458</v>
      </c>
      <c r="G261" s="111" t="s">
        <v>459</v>
      </c>
    </row>
    <row r="262" spans="2:7">
      <c r="B262" s="113" t="s">
        <v>484</v>
      </c>
      <c r="C262" s="113" t="s">
        <v>467</v>
      </c>
      <c r="D262" s="113" t="s">
        <v>241</v>
      </c>
      <c r="E262" s="105" t="s">
        <v>462</v>
      </c>
      <c r="F262" s="102" t="s">
        <v>458</v>
      </c>
      <c r="G262" s="102" t="s">
        <v>463</v>
      </c>
    </row>
    <row r="263" spans="2:7">
      <c r="B263" s="113" t="s">
        <v>487</v>
      </c>
      <c r="C263" s="113" t="s">
        <v>467</v>
      </c>
      <c r="D263" s="113" t="s">
        <v>488</v>
      </c>
      <c r="E263" s="113" t="s">
        <v>466</v>
      </c>
      <c r="F263" s="113" t="s">
        <v>467</v>
      </c>
      <c r="G263" s="113" t="s">
        <v>143</v>
      </c>
    </row>
    <row r="264" spans="2:7">
      <c r="B264" s="113" t="s">
        <v>491</v>
      </c>
      <c r="C264" s="113" t="s">
        <v>467</v>
      </c>
      <c r="D264" s="113" t="s">
        <v>492</v>
      </c>
      <c r="E264" s="113" t="s">
        <v>470</v>
      </c>
      <c r="F264" s="113" t="s">
        <v>467</v>
      </c>
      <c r="G264" s="113" t="s">
        <v>151</v>
      </c>
    </row>
    <row r="265" spans="2:7">
      <c r="B265" s="113" t="s">
        <v>496</v>
      </c>
      <c r="C265" s="113" t="s">
        <v>467</v>
      </c>
      <c r="D265" s="113" t="s">
        <v>497</v>
      </c>
      <c r="E265" s="113" t="s">
        <v>473</v>
      </c>
      <c r="F265" s="113" t="s">
        <v>467</v>
      </c>
      <c r="G265" s="113" t="s">
        <v>474</v>
      </c>
    </row>
    <row r="266" spans="2:7">
      <c r="B266" s="113" t="s">
        <v>500</v>
      </c>
      <c r="C266" s="113" t="s">
        <v>467</v>
      </c>
      <c r="D266" s="113" t="s">
        <v>501</v>
      </c>
      <c r="E266" s="113" t="s">
        <v>477</v>
      </c>
      <c r="F266" s="113" t="s">
        <v>467</v>
      </c>
      <c r="G266" s="113" t="s">
        <v>478</v>
      </c>
    </row>
    <row r="267" spans="2:7">
      <c r="B267" s="113" t="s">
        <v>504</v>
      </c>
      <c r="C267" s="113" t="s">
        <v>467</v>
      </c>
      <c r="D267" s="113" t="s">
        <v>505</v>
      </c>
      <c r="E267" s="113" t="s">
        <v>481</v>
      </c>
      <c r="F267" s="113" t="s">
        <v>467</v>
      </c>
      <c r="G267" s="113" t="s">
        <v>445</v>
      </c>
    </row>
    <row r="268" spans="2:7">
      <c r="B268" s="113" t="s">
        <v>508</v>
      </c>
      <c r="C268" s="113" t="s">
        <v>467</v>
      </c>
      <c r="D268" s="113" t="s">
        <v>509</v>
      </c>
      <c r="E268" s="113" t="s">
        <v>484</v>
      </c>
      <c r="F268" s="113" t="s">
        <v>467</v>
      </c>
      <c r="G268" s="113" t="s">
        <v>241</v>
      </c>
    </row>
    <row r="269" spans="2:7">
      <c r="B269" s="113" t="s">
        <v>512</v>
      </c>
      <c r="C269" s="113" t="s">
        <v>467</v>
      </c>
      <c r="D269" s="113" t="s">
        <v>513</v>
      </c>
      <c r="E269" s="113" t="s">
        <v>487</v>
      </c>
      <c r="F269" s="113" t="s">
        <v>467</v>
      </c>
      <c r="G269" s="113" t="s">
        <v>488</v>
      </c>
    </row>
    <row r="270" spans="2:7">
      <c r="B270" s="113" t="s">
        <v>516</v>
      </c>
      <c r="C270" s="113" t="s">
        <v>467</v>
      </c>
      <c r="D270" s="113" t="s">
        <v>517</v>
      </c>
      <c r="E270" s="113" t="s">
        <v>491</v>
      </c>
      <c r="F270" s="113" t="s">
        <v>467</v>
      </c>
      <c r="G270" s="113" t="s">
        <v>492</v>
      </c>
    </row>
    <row r="271" spans="2:7">
      <c r="B271" s="113" t="s">
        <v>519</v>
      </c>
      <c r="C271" s="113" t="s">
        <v>467</v>
      </c>
      <c r="D271" s="113" t="s">
        <v>520</v>
      </c>
      <c r="E271" s="113" t="s">
        <v>496</v>
      </c>
      <c r="F271" s="113" t="s">
        <v>467</v>
      </c>
      <c r="G271" s="113" t="s">
        <v>497</v>
      </c>
    </row>
    <row r="272" spans="2:7">
      <c r="B272" s="113" t="s">
        <v>523</v>
      </c>
      <c r="C272" s="113" t="s">
        <v>467</v>
      </c>
      <c r="D272" s="113" t="s">
        <v>524</v>
      </c>
      <c r="E272" s="113" t="s">
        <v>500</v>
      </c>
      <c r="F272" s="113" t="s">
        <v>467</v>
      </c>
      <c r="G272" s="113" t="s">
        <v>501</v>
      </c>
    </row>
    <row r="273" spans="2:7">
      <c r="B273" s="113" t="s">
        <v>527</v>
      </c>
      <c r="C273" s="113" t="s">
        <v>467</v>
      </c>
      <c r="D273" s="113" t="s">
        <v>528</v>
      </c>
      <c r="E273" s="113" t="s">
        <v>504</v>
      </c>
      <c r="F273" s="113" t="s">
        <v>467</v>
      </c>
      <c r="G273" s="113" t="s">
        <v>505</v>
      </c>
    </row>
    <row r="274" spans="2:7">
      <c r="B274" s="113" t="s">
        <v>531</v>
      </c>
      <c r="C274" s="113" t="s">
        <v>467</v>
      </c>
      <c r="D274" s="113" t="s">
        <v>215</v>
      </c>
      <c r="E274" s="113" t="s">
        <v>508</v>
      </c>
      <c r="F274" s="113" t="s">
        <v>467</v>
      </c>
      <c r="G274" s="113" t="s">
        <v>509</v>
      </c>
    </row>
    <row r="275" spans="2:7">
      <c r="B275" s="113" t="s">
        <v>534</v>
      </c>
      <c r="C275" s="113" t="s">
        <v>467</v>
      </c>
      <c r="D275" s="113" t="s">
        <v>535</v>
      </c>
      <c r="E275" s="113" t="s">
        <v>512</v>
      </c>
      <c r="F275" s="113" t="s">
        <v>467</v>
      </c>
      <c r="G275" s="113" t="s">
        <v>513</v>
      </c>
    </row>
    <row r="276" spans="2:7">
      <c r="B276" s="113" t="s">
        <v>537</v>
      </c>
      <c r="C276" s="113" t="s">
        <v>467</v>
      </c>
      <c r="D276" s="113" t="s">
        <v>538</v>
      </c>
      <c r="E276" s="113" t="s">
        <v>516</v>
      </c>
      <c r="F276" s="113" t="s">
        <v>467</v>
      </c>
      <c r="G276" s="113" t="s">
        <v>517</v>
      </c>
    </row>
    <row r="277" spans="2:7">
      <c r="B277" s="113" t="s">
        <v>541</v>
      </c>
      <c r="C277" s="113" t="s">
        <v>467</v>
      </c>
      <c r="D277" s="113" t="s">
        <v>542</v>
      </c>
      <c r="E277" s="113" t="s">
        <v>519</v>
      </c>
      <c r="F277" s="113" t="s">
        <v>467</v>
      </c>
      <c r="G277" s="113" t="s">
        <v>520</v>
      </c>
    </row>
    <row r="278" spans="2:7">
      <c r="B278" s="113" t="s">
        <v>545</v>
      </c>
      <c r="C278" s="113" t="s">
        <v>467</v>
      </c>
      <c r="D278" s="113" t="s">
        <v>243</v>
      </c>
      <c r="E278" s="113" t="s">
        <v>523</v>
      </c>
      <c r="F278" s="113" t="s">
        <v>467</v>
      </c>
      <c r="G278" s="113" t="s">
        <v>524</v>
      </c>
    </row>
    <row r="279" spans="2:7">
      <c r="B279" s="113" t="s">
        <v>548</v>
      </c>
      <c r="C279" s="113" t="s">
        <v>549</v>
      </c>
      <c r="D279" s="113" t="s">
        <v>550</v>
      </c>
      <c r="E279" s="113" t="s">
        <v>527</v>
      </c>
      <c r="F279" s="113" t="s">
        <v>467</v>
      </c>
      <c r="G279" s="113" t="s">
        <v>528</v>
      </c>
    </row>
    <row r="280" spans="2:7">
      <c r="B280" s="105" t="s">
        <v>553</v>
      </c>
      <c r="C280" s="104" t="s">
        <v>554</v>
      </c>
      <c r="D280" s="104" t="s">
        <v>555</v>
      </c>
      <c r="E280" s="113" t="s">
        <v>531</v>
      </c>
      <c r="F280" s="113" t="s">
        <v>467</v>
      </c>
      <c r="G280" s="113" t="s">
        <v>215</v>
      </c>
    </row>
    <row r="281" spans="2:7">
      <c r="B281" s="108" t="s">
        <v>558</v>
      </c>
      <c r="C281" s="102" t="s">
        <v>554</v>
      </c>
      <c r="D281" s="106" t="s">
        <v>550</v>
      </c>
      <c r="E281" s="113" t="s">
        <v>534</v>
      </c>
      <c r="F281" s="113" t="s">
        <v>467</v>
      </c>
      <c r="G281" s="113" t="s">
        <v>535</v>
      </c>
    </row>
    <row r="282" spans="2:7">
      <c r="B282" s="105" t="s">
        <v>561</v>
      </c>
      <c r="C282" s="104" t="s">
        <v>554</v>
      </c>
      <c r="D282" s="104" t="s">
        <v>157</v>
      </c>
      <c r="E282" s="113" t="s">
        <v>537</v>
      </c>
      <c r="F282" s="113" t="s">
        <v>467</v>
      </c>
      <c r="G282" s="113" t="s">
        <v>538</v>
      </c>
    </row>
    <row r="283" spans="2:7">
      <c r="B283" s="105" t="s">
        <v>564</v>
      </c>
      <c r="C283" s="104" t="s">
        <v>554</v>
      </c>
      <c r="D283" s="104" t="s">
        <v>565</v>
      </c>
      <c r="E283" s="113" t="s">
        <v>541</v>
      </c>
      <c r="F283" s="113" t="s">
        <v>467</v>
      </c>
      <c r="G283" s="113" t="s">
        <v>542</v>
      </c>
    </row>
    <row r="284" spans="2:7">
      <c r="B284" s="108" t="s">
        <v>567</v>
      </c>
      <c r="C284" s="102" t="s">
        <v>554</v>
      </c>
      <c r="D284" s="106" t="s">
        <v>568</v>
      </c>
      <c r="E284" s="113" t="s">
        <v>545</v>
      </c>
      <c r="F284" s="113" t="s">
        <v>467</v>
      </c>
      <c r="G284" s="113" t="s">
        <v>243</v>
      </c>
    </row>
    <row r="285" spans="2:7">
      <c r="B285" s="105" t="s">
        <v>570</v>
      </c>
      <c r="C285" s="104" t="s">
        <v>554</v>
      </c>
      <c r="D285" s="104" t="s">
        <v>571</v>
      </c>
      <c r="E285" s="113" t="s">
        <v>548</v>
      </c>
      <c r="F285" s="113" t="s">
        <v>549</v>
      </c>
      <c r="G285" s="113" t="s">
        <v>550</v>
      </c>
    </row>
    <row r="286" spans="2:7">
      <c r="B286" s="105" t="s">
        <v>574</v>
      </c>
      <c r="C286" s="104" t="s">
        <v>554</v>
      </c>
      <c r="D286" s="104" t="s">
        <v>575</v>
      </c>
      <c r="E286" s="105" t="s">
        <v>553</v>
      </c>
      <c r="F286" s="104" t="s">
        <v>554</v>
      </c>
      <c r="G286" s="104" t="s">
        <v>555</v>
      </c>
    </row>
    <row r="287" spans="2:7">
      <c r="B287" s="108" t="s">
        <v>578</v>
      </c>
      <c r="C287" s="102" t="s">
        <v>554</v>
      </c>
      <c r="D287" s="102" t="s">
        <v>579</v>
      </c>
      <c r="E287" s="108" t="s">
        <v>558</v>
      </c>
      <c r="F287" s="102" t="s">
        <v>554</v>
      </c>
      <c r="G287" s="106" t="s">
        <v>550</v>
      </c>
    </row>
    <row r="288" spans="2:7">
      <c r="B288" s="107" t="s">
        <v>582</v>
      </c>
      <c r="C288" s="104" t="s">
        <v>554</v>
      </c>
      <c r="D288" s="104" t="s">
        <v>583</v>
      </c>
      <c r="E288" s="105" t="s">
        <v>561</v>
      </c>
      <c r="F288" s="104" t="s">
        <v>554</v>
      </c>
      <c r="G288" s="104" t="s">
        <v>157</v>
      </c>
    </row>
    <row r="289" spans="2:7">
      <c r="B289" s="105" t="s">
        <v>586</v>
      </c>
      <c r="C289" s="104" t="s">
        <v>554</v>
      </c>
      <c r="D289" s="104" t="s">
        <v>167</v>
      </c>
      <c r="E289" s="105" t="s">
        <v>564</v>
      </c>
      <c r="F289" s="104" t="s">
        <v>554</v>
      </c>
      <c r="G289" s="104" t="s">
        <v>565</v>
      </c>
    </row>
    <row r="290" spans="2:7">
      <c r="B290" s="109" t="s">
        <v>590</v>
      </c>
      <c r="C290" s="104" t="s">
        <v>554</v>
      </c>
      <c r="D290" s="104" t="s">
        <v>591</v>
      </c>
      <c r="E290" s="108" t="s">
        <v>567</v>
      </c>
      <c r="F290" s="102" t="s">
        <v>554</v>
      </c>
      <c r="G290" s="106" t="s">
        <v>568</v>
      </c>
    </row>
    <row r="291" spans="2:7">
      <c r="B291" s="105" t="s">
        <v>593</v>
      </c>
      <c r="C291" s="104" t="s">
        <v>554</v>
      </c>
      <c r="D291" s="104" t="s">
        <v>594</v>
      </c>
      <c r="E291" s="105" t="s">
        <v>570</v>
      </c>
      <c r="F291" s="104" t="s">
        <v>554</v>
      </c>
      <c r="G291" s="104" t="s">
        <v>571</v>
      </c>
    </row>
    <row r="292" spans="2:7">
      <c r="B292" s="105" t="s">
        <v>597</v>
      </c>
      <c r="C292" s="104" t="s">
        <v>554</v>
      </c>
      <c r="D292" s="104" t="s">
        <v>445</v>
      </c>
      <c r="E292" s="105" t="s">
        <v>574</v>
      </c>
      <c r="F292" s="104" t="s">
        <v>554</v>
      </c>
      <c r="G292" s="104" t="s">
        <v>575</v>
      </c>
    </row>
    <row r="293" spans="2:7">
      <c r="B293" s="105" t="s">
        <v>600</v>
      </c>
      <c r="C293" s="104" t="s">
        <v>554</v>
      </c>
      <c r="D293" s="104" t="s">
        <v>171</v>
      </c>
      <c r="E293" s="108" t="s">
        <v>578</v>
      </c>
      <c r="F293" s="102" t="s">
        <v>554</v>
      </c>
      <c r="G293" s="102" t="s">
        <v>579</v>
      </c>
    </row>
    <row r="294" spans="2:7">
      <c r="B294" s="108" t="s">
        <v>603</v>
      </c>
      <c r="C294" s="104" t="s">
        <v>554</v>
      </c>
      <c r="D294" s="104" t="s">
        <v>604</v>
      </c>
      <c r="E294" s="107" t="s">
        <v>582</v>
      </c>
      <c r="F294" s="104" t="s">
        <v>554</v>
      </c>
      <c r="G294" s="104" t="s">
        <v>583</v>
      </c>
    </row>
    <row r="295" spans="2:7">
      <c r="B295" s="105" t="s">
        <v>606</v>
      </c>
      <c r="C295" s="104" t="s">
        <v>554</v>
      </c>
      <c r="D295" s="104" t="s">
        <v>607</v>
      </c>
      <c r="E295" s="105" t="s">
        <v>586</v>
      </c>
      <c r="F295" s="104" t="s">
        <v>554</v>
      </c>
      <c r="G295" s="104" t="s">
        <v>167</v>
      </c>
    </row>
    <row r="296" spans="2:7">
      <c r="B296" s="105" t="s">
        <v>610</v>
      </c>
      <c r="C296" s="104" t="s">
        <v>554</v>
      </c>
      <c r="D296" s="104" t="s">
        <v>611</v>
      </c>
      <c r="E296" s="109" t="s">
        <v>590</v>
      </c>
      <c r="F296" s="104" t="s">
        <v>554</v>
      </c>
      <c r="G296" s="104" t="s">
        <v>591</v>
      </c>
    </row>
    <row r="297" spans="2:7">
      <c r="B297" s="105" t="s">
        <v>614</v>
      </c>
      <c r="C297" s="104" t="s">
        <v>554</v>
      </c>
      <c r="D297" s="104" t="s">
        <v>615</v>
      </c>
      <c r="E297" s="105" t="s">
        <v>593</v>
      </c>
      <c r="F297" s="104" t="s">
        <v>554</v>
      </c>
      <c r="G297" s="104" t="s">
        <v>594</v>
      </c>
    </row>
    <row r="298" spans="2:7">
      <c r="B298" s="105" t="s">
        <v>618</v>
      </c>
      <c r="C298" s="104" t="s">
        <v>554</v>
      </c>
      <c r="D298" s="104" t="s">
        <v>619</v>
      </c>
      <c r="E298" s="105" t="s">
        <v>597</v>
      </c>
      <c r="F298" s="104" t="s">
        <v>554</v>
      </c>
      <c r="G298" s="104" t="s">
        <v>445</v>
      </c>
    </row>
    <row r="299" spans="2:7">
      <c r="B299" s="105" t="s">
        <v>622</v>
      </c>
      <c r="C299" s="104" t="s">
        <v>554</v>
      </c>
      <c r="D299" s="104" t="s">
        <v>623</v>
      </c>
      <c r="E299" s="105" t="s">
        <v>600</v>
      </c>
      <c r="F299" s="104" t="s">
        <v>554</v>
      </c>
      <c r="G299" s="104" t="s">
        <v>171</v>
      </c>
    </row>
    <row r="300" spans="2:7">
      <c r="B300" s="105" t="s">
        <v>625</v>
      </c>
      <c r="C300" s="104" t="s">
        <v>554</v>
      </c>
      <c r="D300" s="104" t="s">
        <v>626</v>
      </c>
      <c r="E300" s="108" t="s">
        <v>603</v>
      </c>
      <c r="F300" s="104" t="s">
        <v>554</v>
      </c>
      <c r="G300" s="104" t="s">
        <v>604</v>
      </c>
    </row>
    <row r="301" spans="2:7">
      <c r="B301" s="109" t="s">
        <v>629</v>
      </c>
      <c r="C301" s="102" t="s">
        <v>554</v>
      </c>
      <c r="D301" s="102" t="s">
        <v>630</v>
      </c>
      <c r="E301" s="105" t="s">
        <v>606</v>
      </c>
      <c r="F301" s="104" t="s">
        <v>554</v>
      </c>
      <c r="G301" s="104" t="s">
        <v>607</v>
      </c>
    </row>
    <row r="302" spans="2:7">
      <c r="B302" s="105" t="s">
        <v>632</v>
      </c>
      <c r="C302" s="104" t="s">
        <v>554</v>
      </c>
      <c r="D302" s="104" t="s">
        <v>185</v>
      </c>
      <c r="E302" s="105" t="s">
        <v>610</v>
      </c>
      <c r="F302" s="104" t="s">
        <v>554</v>
      </c>
      <c r="G302" s="104" t="s">
        <v>611</v>
      </c>
    </row>
    <row r="303" spans="2:7">
      <c r="B303" s="109" t="s">
        <v>634</v>
      </c>
      <c r="C303" s="104" t="s">
        <v>554</v>
      </c>
      <c r="D303" s="104" t="s">
        <v>189</v>
      </c>
      <c r="E303" s="105" t="s">
        <v>614</v>
      </c>
      <c r="F303" s="104" t="s">
        <v>554</v>
      </c>
      <c r="G303" s="104" t="s">
        <v>615</v>
      </c>
    </row>
    <row r="304" spans="2:7">
      <c r="B304" s="109" t="s">
        <v>636</v>
      </c>
      <c r="C304" s="102" t="s">
        <v>554</v>
      </c>
      <c r="D304" s="102" t="s">
        <v>637</v>
      </c>
      <c r="E304" s="105" t="s">
        <v>618</v>
      </c>
      <c r="F304" s="104" t="s">
        <v>554</v>
      </c>
      <c r="G304" s="104" t="s">
        <v>619</v>
      </c>
    </row>
    <row r="305" spans="2:7">
      <c r="B305" s="105" t="s">
        <v>640</v>
      </c>
      <c r="C305" s="104" t="s">
        <v>554</v>
      </c>
      <c r="D305" s="104" t="s">
        <v>641</v>
      </c>
      <c r="E305" s="105" t="s">
        <v>622</v>
      </c>
      <c r="F305" s="104" t="s">
        <v>554</v>
      </c>
      <c r="G305" s="104" t="s">
        <v>623</v>
      </c>
    </row>
    <row r="306" spans="2:7">
      <c r="B306" s="109" t="s">
        <v>644</v>
      </c>
      <c r="C306" s="102" t="s">
        <v>554</v>
      </c>
      <c r="D306" s="102" t="s">
        <v>645</v>
      </c>
      <c r="E306" s="105" t="s">
        <v>625</v>
      </c>
      <c r="F306" s="104" t="s">
        <v>554</v>
      </c>
      <c r="G306" s="104" t="s">
        <v>626</v>
      </c>
    </row>
    <row r="307" spans="2:7">
      <c r="B307" s="108" t="s">
        <v>647</v>
      </c>
      <c r="C307" s="102" t="s">
        <v>554</v>
      </c>
      <c r="D307" s="102" t="s">
        <v>648</v>
      </c>
      <c r="E307" s="109" t="s">
        <v>629</v>
      </c>
      <c r="F307" s="102" t="s">
        <v>554</v>
      </c>
      <c r="G307" s="102" t="s">
        <v>630</v>
      </c>
    </row>
    <row r="308" spans="2:7">
      <c r="B308" s="105" t="s">
        <v>650</v>
      </c>
      <c r="C308" s="102" t="s">
        <v>554</v>
      </c>
      <c r="D308" s="102" t="s">
        <v>651</v>
      </c>
      <c r="E308" s="105" t="s">
        <v>632</v>
      </c>
      <c r="F308" s="104" t="s">
        <v>554</v>
      </c>
      <c r="G308" s="104" t="s">
        <v>185</v>
      </c>
    </row>
    <row r="309" spans="2:7">
      <c r="B309" s="105" t="s">
        <v>653</v>
      </c>
      <c r="C309" s="104" t="s">
        <v>554</v>
      </c>
      <c r="D309" s="104" t="s">
        <v>654</v>
      </c>
      <c r="E309" s="109" t="s">
        <v>634</v>
      </c>
      <c r="F309" s="104" t="s">
        <v>554</v>
      </c>
      <c r="G309" s="104" t="s">
        <v>189</v>
      </c>
    </row>
    <row r="310" spans="2:7">
      <c r="B310" s="105" t="s">
        <v>657</v>
      </c>
      <c r="C310" s="104" t="s">
        <v>554</v>
      </c>
      <c r="D310" s="104" t="s">
        <v>658</v>
      </c>
      <c r="E310" s="109" t="s">
        <v>636</v>
      </c>
      <c r="F310" s="102" t="s">
        <v>554</v>
      </c>
      <c r="G310" s="102" t="s">
        <v>637</v>
      </c>
    </row>
    <row r="311" spans="2:7">
      <c r="B311" s="105" t="s">
        <v>660</v>
      </c>
      <c r="C311" s="104" t="s">
        <v>554</v>
      </c>
      <c r="D311" s="104" t="s">
        <v>661</v>
      </c>
      <c r="E311" s="105" t="s">
        <v>640</v>
      </c>
      <c r="F311" s="104" t="s">
        <v>554</v>
      </c>
      <c r="G311" s="104" t="s">
        <v>641</v>
      </c>
    </row>
    <row r="312" spans="2:7">
      <c r="B312" s="109" t="s">
        <v>664</v>
      </c>
      <c r="C312" s="102" t="s">
        <v>554</v>
      </c>
      <c r="D312" s="102" t="s">
        <v>665</v>
      </c>
      <c r="E312" s="109" t="s">
        <v>644</v>
      </c>
      <c r="F312" s="102" t="s">
        <v>554</v>
      </c>
      <c r="G312" s="102" t="s">
        <v>645</v>
      </c>
    </row>
    <row r="313" spans="2:7">
      <c r="B313" s="105" t="s">
        <v>667</v>
      </c>
      <c r="C313" s="104" t="s">
        <v>554</v>
      </c>
      <c r="D313" s="104" t="s">
        <v>266</v>
      </c>
      <c r="E313" s="108" t="s">
        <v>647</v>
      </c>
      <c r="F313" s="102" t="s">
        <v>554</v>
      </c>
      <c r="G313" s="102" t="s">
        <v>648</v>
      </c>
    </row>
    <row r="314" spans="2:7">
      <c r="B314" s="105" t="s">
        <v>671</v>
      </c>
      <c r="C314" s="104" t="s">
        <v>672</v>
      </c>
      <c r="D314" s="104" t="s">
        <v>421</v>
      </c>
      <c r="E314" s="105" t="s">
        <v>650</v>
      </c>
      <c r="F314" s="102" t="s">
        <v>554</v>
      </c>
      <c r="G314" s="102" t="s">
        <v>651</v>
      </c>
    </row>
    <row r="315" spans="2:7">
      <c r="B315" s="105" t="s">
        <v>675</v>
      </c>
      <c r="C315" s="104" t="s">
        <v>672</v>
      </c>
      <c r="D315" s="104" t="s">
        <v>437</v>
      </c>
      <c r="E315" s="105" t="s">
        <v>653</v>
      </c>
      <c r="F315" s="104" t="s">
        <v>554</v>
      </c>
      <c r="G315" s="104" t="s">
        <v>654</v>
      </c>
    </row>
    <row r="316" spans="2:7">
      <c r="B316" s="109" t="s">
        <v>678</v>
      </c>
      <c r="C316" s="102" t="s">
        <v>672</v>
      </c>
      <c r="D316" s="102" t="s">
        <v>589</v>
      </c>
      <c r="E316" s="105" t="s">
        <v>657</v>
      </c>
      <c r="F316" s="104" t="s">
        <v>554</v>
      </c>
      <c r="G316" s="104" t="s">
        <v>658</v>
      </c>
    </row>
    <row r="317" spans="2:7">
      <c r="B317" s="105" t="s">
        <v>681</v>
      </c>
      <c r="C317" s="104" t="s">
        <v>672</v>
      </c>
      <c r="D317" s="104" t="s">
        <v>682</v>
      </c>
      <c r="E317" s="105" t="s">
        <v>660</v>
      </c>
      <c r="F317" s="104" t="s">
        <v>554</v>
      </c>
      <c r="G317" s="104" t="s">
        <v>661</v>
      </c>
    </row>
    <row r="318" spans="2:7">
      <c r="B318" s="105" t="s">
        <v>685</v>
      </c>
      <c r="C318" s="104" t="s">
        <v>672</v>
      </c>
      <c r="D318" s="104" t="s">
        <v>686</v>
      </c>
      <c r="E318" s="109" t="s">
        <v>664</v>
      </c>
      <c r="F318" s="102" t="s">
        <v>554</v>
      </c>
      <c r="G318" s="102" t="s">
        <v>665</v>
      </c>
    </row>
    <row r="319" spans="2:7">
      <c r="B319" s="105" t="s">
        <v>689</v>
      </c>
      <c r="C319" s="102" t="s">
        <v>690</v>
      </c>
      <c r="D319" s="102" t="s">
        <v>213</v>
      </c>
      <c r="E319" s="105" t="s">
        <v>667</v>
      </c>
      <c r="F319" s="104" t="s">
        <v>554</v>
      </c>
      <c r="G319" s="104" t="s">
        <v>266</v>
      </c>
    </row>
    <row r="320" spans="2:7">
      <c r="B320" s="105" t="s">
        <v>693</v>
      </c>
      <c r="C320" s="102" t="s">
        <v>690</v>
      </c>
      <c r="D320" s="102" t="s">
        <v>694</v>
      </c>
      <c r="E320" s="105" t="s">
        <v>671</v>
      </c>
      <c r="F320" s="104" t="s">
        <v>672</v>
      </c>
      <c r="G320" s="104" t="s">
        <v>421</v>
      </c>
    </row>
    <row r="321" spans="2:7">
      <c r="B321" s="105" t="s">
        <v>697</v>
      </c>
      <c r="C321" s="102" t="s">
        <v>690</v>
      </c>
      <c r="D321" s="102" t="s">
        <v>698</v>
      </c>
      <c r="E321" s="105" t="s">
        <v>675</v>
      </c>
      <c r="F321" s="104" t="s">
        <v>672</v>
      </c>
      <c r="G321" s="104" t="s">
        <v>437</v>
      </c>
    </row>
    <row r="322" spans="2:7">
      <c r="B322" s="114" t="s">
        <v>702</v>
      </c>
      <c r="C322" s="115" t="s">
        <v>690</v>
      </c>
      <c r="D322" s="116" t="s">
        <v>352</v>
      </c>
      <c r="E322" s="109" t="s">
        <v>678</v>
      </c>
      <c r="F322" s="102" t="s">
        <v>672</v>
      </c>
      <c r="G322" s="102" t="s">
        <v>589</v>
      </c>
    </row>
    <row r="323" spans="2:7">
      <c r="B323" s="117" t="s">
        <v>705</v>
      </c>
      <c r="C323" s="114" t="s">
        <v>690</v>
      </c>
      <c r="D323" s="114" t="s">
        <v>344</v>
      </c>
      <c r="E323" s="105" t="s">
        <v>681</v>
      </c>
      <c r="F323" s="104" t="s">
        <v>672</v>
      </c>
      <c r="G323" s="104" t="s">
        <v>682</v>
      </c>
    </row>
    <row r="324" spans="2:7">
      <c r="B324" s="114" t="s">
        <v>708</v>
      </c>
      <c r="C324" s="115" t="s">
        <v>690</v>
      </c>
      <c r="D324" s="116" t="s">
        <v>497</v>
      </c>
      <c r="E324" s="105" t="s">
        <v>685</v>
      </c>
      <c r="F324" s="104" t="s">
        <v>672</v>
      </c>
      <c r="G324" s="104" t="s">
        <v>686</v>
      </c>
    </row>
    <row r="325" spans="2:7">
      <c r="B325" s="117" t="s">
        <v>711</v>
      </c>
      <c r="C325" s="114" t="s">
        <v>690</v>
      </c>
      <c r="D325" s="114" t="s">
        <v>320</v>
      </c>
      <c r="E325" s="105"/>
      <c r="F325" s="102"/>
      <c r="G325" s="102"/>
    </row>
    <row r="326" spans="2:7">
      <c r="B326" s="117" t="s">
        <v>714</v>
      </c>
      <c r="C326" s="114" t="s">
        <v>690</v>
      </c>
      <c r="D326" s="114" t="s">
        <v>715</v>
      </c>
      <c r="E326" s="108"/>
      <c r="F326" s="102"/>
      <c r="G326" s="102"/>
    </row>
    <row r="327" spans="2:7">
      <c r="B327" s="114" t="s">
        <v>718</v>
      </c>
      <c r="C327" s="115" t="s">
        <v>690</v>
      </c>
      <c r="D327" s="116" t="s">
        <v>719</v>
      </c>
      <c r="E327" s="108"/>
      <c r="F327" s="102"/>
      <c r="G327" s="102"/>
    </row>
    <row r="328" spans="2:7">
      <c r="B328" s="117" t="s">
        <v>722</v>
      </c>
      <c r="C328" s="114" t="s">
        <v>690</v>
      </c>
      <c r="D328" s="114" t="s">
        <v>187</v>
      </c>
      <c r="E328" s="105"/>
      <c r="F328" s="102"/>
      <c r="G328" s="102"/>
    </row>
    <row r="329" spans="2:7">
      <c r="B329" s="117" t="s">
        <v>725</v>
      </c>
      <c r="C329" s="114" t="s">
        <v>690</v>
      </c>
      <c r="D329" s="114" t="s">
        <v>726</v>
      </c>
      <c r="E329" s="105"/>
      <c r="F329" s="102"/>
      <c r="G329" s="102"/>
    </row>
    <row r="330" spans="2:7">
      <c r="B330" s="117" t="s">
        <v>729</v>
      </c>
      <c r="C330" s="114" t="s">
        <v>690</v>
      </c>
      <c r="D330" s="114" t="s">
        <v>730</v>
      </c>
      <c r="E330" s="105"/>
      <c r="F330" s="102"/>
      <c r="G330" s="102"/>
    </row>
    <row r="331" spans="2:7">
      <c r="B331" s="117" t="s">
        <v>733</v>
      </c>
      <c r="C331" s="114" t="s">
        <v>690</v>
      </c>
      <c r="D331" s="114" t="s">
        <v>734</v>
      </c>
      <c r="E331" s="105"/>
      <c r="F331" s="102"/>
      <c r="G331" s="102"/>
    </row>
    <row r="332" spans="2:7">
      <c r="B332" s="117" t="s">
        <v>737</v>
      </c>
      <c r="C332" s="114" t="s">
        <v>738</v>
      </c>
      <c r="D332" s="114" t="s">
        <v>739</v>
      </c>
      <c r="E332" s="105"/>
      <c r="F332" s="102"/>
      <c r="G332" s="102"/>
    </row>
    <row r="333" spans="2:7">
      <c r="B333" s="117" t="s">
        <v>742</v>
      </c>
      <c r="C333" s="114" t="s">
        <v>738</v>
      </c>
      <c r="D333" s="114" t="s">
        <v>743</v>
      </c>
      <c r="E333" s="108"/>
      <c r="F333" s="102"/>
      <c r="G333" s="102"/>
    </row>
    <row r="334" spans="2:7">
      <c r="B334" s="114" t="s">
        <v>746</v>
      </c>
      <c r="C334" s="114" t="s">
        <v>747</v>
      </c>
      <c r="D334" s="118" t="s">
        <v>151</v>
      </c>
      <c r="E334" s="105"/>
      <c r="F334" s="102"/>
      <c r="G334" s="102"/>
    </row>
    <row r="335" spans="2:7">
      <c r="B335" s="117" t="s">
        <v>750</v>
      </c>
      <c r="C335" s="114" t="s">
        <v>747</v>
      </c>
      <c r="D335" s="114" t="s">
        <v>221</v>
      </c>
      <c r="E335" s="105"/>
      <c r="F335" s="102"/>
      <c r="G335" s="102"/>
    </row>
    <row r="336" spans="2:7">
      <c r="B336" s="114" t="s">
        <v>753</v>
      </c>
      <c r="C336" s="115" t="s">
        <v>747</v>
      </c>
      <c r="D336" s="116" t="s">
        <v>754</v>
      </c>
      <c r="E336" s="108"/>
      <c r="F336" s="102"/>
      <c r="G336" s="102"/>
    </row>
    <row r="337" spans="2:7">
      <c r="B337" s="101" t="s">
        <v>757</v>
      </c>
      <c r="C337" s="101" t="s">
        <v>747</v>
      </c>
      <c r="D337" s="101" t="s">
        <v>758</v>
      </c>
      <c r="E337" s="108"/>
      <c r="F337" s="102"/>
      <c r="G337" s="102"/>
    </row>
    <row r="338" spans="2:7">
      <c r="B338" s="115" t="s">
        <v>759</v>
      </c>
      <c r="C338" s="115" t="s">
        <v>747</v>
      </c>
      <c r="D338" s="118" t="s">
        <v>571</v>
      </c>
      <c r="E338" s="105"/>
      <c r="F338" s="102"/>
      <c r="G338" s="102"/>
    </row>
    <row r="339" spans="2:7">
      <c r="B339" s="101" t="s">
        <v>760</v>
      </c>
      <c r="C339" s="101" t="s">
        <v>747</v>
      </c>
      <c r="D339" s="101" t="s">
        <v>594</v>
      </c>
      <c r="E339" s="105"/>
      <c r="F339" s="102"/>
      <c r="G339" s="102"/>
    </row>
    <row r="340" spans="2:7">
      <c r="B340" s="114" t="s">
        <v>761</v>
      </c>
      <c r="C340" s="114" t="s">
        <v>747</v>
      </c>
      <c r="D340" s="119" t="s">
        <v>171</v>
      </c>
      <c r="E340" s="105"/>
      <c r="F340" s="102"/>
      <c r="G340" s="102"/>
    </row>
    <row r="341" spans="2:7">
      <c r="B341" s="115" t="s">
        <v>762</v>
      </c>
      <c r="C341" s="115" t="s">
        <v>747</v>
      </c>
      <c r="D341" s="116" t="s">
        <v>763</v>
      </c>
      <c r="E341" s="105"/>
      <c r="F341" s="102"/>
      <c r="G341" s="102"/>
    </row>
    <row r="342" spans="2:7">
      <c r="B342" s="115" t="s">
        <v>764</v>
      </c>
      <c r="C342" s="115" t="s">
        <v>747</v>
      </c>
      <c r="D342" s="116" t="s">
        <v>765</v>
      </c>
      <c r="E342" s="109"/>
      <c r="F342" s="102"/>
      <c r="G342" s="102"/>
    </row>
    <row r="343" spans="2:7">
      <c r="B343" s="117" t="s">
        <v>766</v>
      </c>
      <c r="C343" s="114" t="s">
        <v>747</v>
      </c>
      <c r="D343" s="114" t="s">
        <v>767</v>
      </c>
      <c r="E343" s="108"/>
      <c r="F343" s="102"/>
      <c r="G343" s="102"/>
    </row>
    <row r="344" spans="2:7">
      <c r="B344" s="114" t="s">
        <v>768</v>
      </c>
      <c r="C344" s="115" t="s">
        <v>747</v>
      </c>
      <c r="D344" s="118" t="s">
        <v>769</v>
      </c>
      <c r="E344" s="105"/>
      <c r="F344" s="102"/>
      <c r="G344" s="102"/>
    </row>
    <row r="345" spans="2:7">
      <c r="B345" s="101" t="s">
        <v>770</v>
      </c>
      <c r="C345" s="101" t="s">
        <v>747</v>
      </c>
      <c r="D345" s="101" t="s">
        <v>771</v>
      </c>
      <c r="E345" s="105"/>
      <c r="F345" s="102"/>
      <c r="G345" s="102"/>
    </row>
    <row r="346" spans="2:7">
      <c r="B346" s="114" t="s">
        <v>772</v>
      </c>
      <c r="C346" s="114" t="s">
        <v>747</v>
      </c>
      <c r="D346" s="116" t="s">
        <v>773</v>
      </c>
      <c r="E346" s="105"/>
      <c r="F346" s="102"/>
      <c r="G346" s="102"/>
    </row>
    <row r="347" spans="2:7">
      <c r="B347" s="101" t="s">
        <v>774</v>
      </c>
      <c r="C347" s="101" t="s">
        <v>747</v>
      </c>
      <c r="D347" s="101" t="s">
        <v>775</v>
      </c>
      <c r="E347" s="105"/>
      <c r="F347" s="102"/>
      <c r="G347" s="102"/>
    </row>
    <row r="348" spans="2:7">
      <c r="B348" s="117" t="s">
        <v>776</v>
      </c>
      <c r="C348" s="114" t="s">
        <v>747</v>
      </c>
      <c r="D348" s="114" t="s">
        <v>777</v>
      </c>
      <c r="E348" s="105"/>
      <c r="F348" s="102"/>
      <c r="G348" s="102"/>
    </row>
    <row r="349" spans="2:7">
      <c r="B349" s="105" t="s">
        <v>141</v>
      </c>
      <c r="C349" s="102" t="s">
        <v>142</v>
      </c>
      <c r="D349" s="102" t="s">
        <v>143</v>
      </c>
      <c r="E349" s="105"/>
      <c r="F349" s="102"/>
      <c r="G349" s="102"/>
    </row>
    <row r="350" spans="2:7">
      <c r="B350" s="108" t="s">
        <v>146</v>
      </c>
      <c r="C350" s="102" t="s">
        <v>142</v>
      </c>
      <c r="D350" s="102" t="s">
        <v>147</v>
      </c>
      <c r="E350" s="105" t="s">
        <v>689</v>
      </c>
      <c r="F350" s="102" t="s">
        <v>690</v>
      </c>
      <c r="G350" s="102" t="s">
        <v>213</v>
      </c>
    </row>
    <row r="351" spans="2:7">
      <c r="B351" s="105" t="s">
        <v>150</v>
      </c>
      <c r="C351" s="102" t="s">
        <v>142</v>
      </c>
      <c r="D351" s="102" t="s">
        <v>151</v>
      </c>
      <c r="E351" s="105" t="s">
        <v>693</v>
      </c>
      <c r="F351" s="102" t="s">
        <v>690</v>
      </c>
      <c r="G351" s="102" t="s">
        <v>694</v>
      </c>
    </row>
    <row r="352" spans="2:7">
      <c r="B352" s="105" t="s">
        <v>154</v>
      </c>
      <c r="C352" s="102" t="s">
        <v>142</v>
      </c>
      <c r="D352" s="102" t="s">
        <v>155</v>
      </c>
      <c r="E352" s="105" t="s">
        <v>697</v>
      </c>
      <c r="F352" s="102" t="s">
        <v>690</v>
      </c>
      <c r="G352" s="102" t="s">
        <v>698</v>
      </c>
    </row>
    <row r="353" spans="2:7">
      <c r="B353" s="109" t="s">
        <v>158</v>
      </c>
      <c r="C353" s="102" t="s">
        <v>142</v>
      </c>
      <c r="D353" s="102" t="s">
        <v>159</v>
      </c>
      <c r="E353" s="114" t="s">
        <v>702</v>
      </c>
      <c r="F353" s="115" t="s">
        <v>690</v>
      </c>
      <c r="G353" s="116" t="s">
        <v>352</v>
      </c>
    </row>
    <row r="354" spans="2:7">
      <c r="B354" s="109" t="s">
        <v>162</v>
      </c>
      <c r="C354" s="102" t="s">
        <v>142</v>
      </c>
      <c r="D354" s="102" t="s">
        <v>163</v>
      </c>
      <c r="E354" s="117" t="s">
        <v>705</v>
      </c>
      <c r="F354" s="114" t="s">
        <v>690</v>
      </c>
      <c r="G354" s="114" t="s">
        <v>344</v>
      </c>
    </row>
    <row r="355" spans="2:7">
      <c r="B355" s="109" t="s">
        <v>166</v>
      </c>
      <c r="C355" s="102" t="s">
        <v>142</v>
      </c>
      <c r="D355" s="102" t="s">
        <v>167</v>
      </c>
      <c r="E355" s="114" t="s">
        <v>708</v>
      </c>
      <c r="F355" s="115" t="s">
        <v>690</v>
      </c>
      <c r="G355" s="116" t="s">
        <v>497</v>
      </c>
    </row>
    <row r="356" spans="2:7">
      <c r="B356" s="107" t="s">
        <v>170</v>
      </c>
      <c r="C356" s="102" t="s">
        <v>142</v>
      </c>
      <c r="D356" s="102" t="s">
        <v>171</v>
      </c>
      <c r="E356" s="117" t="s">
        <v>711</v>
      </c>
      <c r="F356" s="114" t="s">
        <v>690</v>
      </c>
      <c r="G356" s="114" t="s">
        <v>320</v>
      </c>
    </row>
    <row r="357" spans="2:7">
      <c r="B357" s="105" t="s">
        <v>174</v>
      </c>
      <c r="C357" s="102" t="s">
        <v>142</v>
      </c>
      <c r="D357" s="102" t="s">
        <v>175</v>
      </c>
      <c r="E357" s="117" t="s">
        <v>714</v>
      </c>
      <c r="F357" s="114" t="s">
        <v>690</v>
      </c>
      <c r="G357" s="114" t="s">
        <v>715</v>
      </c>
    </row>
    <row r="358" spans="2:7">
      <c r="B358" s="107" t="s">
        <v>178</v>
      </c>
      <c r="C358" s="102" t="s">
        <v>142</v>
      </c>
      <c r="D358" s="102" t="s">
        <v>179</v>
      </c>
      <c r="E358" s="114" t="s">
        <v>718</v>
      </c>
      <c r="F358" s="115" t="s">
        <v>690</v>
      </c>
      <c r="G358" s="116" t="s">
        <v>719</v>
      </c>
    </row>
    <row r="359" spans="2:7">
      <c r="B359" s="107" t="s">
        <v>182</v>
      </c>
      <c r="C359" s="102" t="s">
        <v>142</v>
      </c>
      <c r="D359" s="102" t="s">
        <v>183</v>
      </c>
      <c r="E359" s="117" t="s">
        <v>722</v>
      </c>
      <c r="F359" s="114" t="s">
        <v>690</v>
      </c>
      <c r="G359" s="114" t="s">
        <v>187</v>
      </c>
    </row>
    <row r="360" spans="2:7">
      <c r="B360" s="107" t="s">
        <v>186</v>
      </c>
      <c r="C360" s="102" t="s">
        <v>142</v>
      </c>
      <c r="D360" s="102" t="s">
        <v>187</v>
      </c>
      <c r="E360" s="117" t="s">
        <v>725</v>
      </c>
      <c r="F360" s="114" t="s">
        <v>690</v>
      </c>
      <c r="G360" s="114" t="s">
        <v>726</v>
      </c>
    </row>
    <row r="361" spans="2:7">
      <c r="B361" s="105" t="s">
        <v>190</v>
      </c>
      <c r="C361" s="102" t="s">
        <v>142</v>
      </c>
      <c r="D361" s="102" t="s">
        <v>191</v>
      </c>
      <c r="E361" s="117" t="s">
        <v>729</v>
      </c>
      <c r="F361" s="114" t="s">
        <v>690</v>
      </c>
      <c r="G361" s="114" t="s">
        <v>730</v>
      </c>
    </row>
    <row r="362" spans="2:7">
      <c r="B362" s="107" t="s">
        <v>194</v>
      </c>
      <c r="C362" s="102" t="s">
        <v>142</v>
      </c>
      <c r="D362" s="102" t="s">
        <v>195</v>
      </c>
      <c r="E362" s="117" t="s">
        <v>733</v>
      </c>
      <c r="F362" s="114" t="s">
        <v>690</v>
      </c>
      <c r="G362" s="114" t="s">
        <v>734</v>
      </c>
    </row>
    <row r="363" spans="2:7">
      <c r="B363" s="107" t="s">
        <v>198</v>
      </c>
      <c r="C363" s="102" t="s">
        <v>142</v>
      </c>
      <c r="D363" s="102" t="s">
        <v>199</v>
      </c>
      <c r="E363" s="117" t="s">
        <v>737</v>
      </c>
      <c r="F363" s="114" t="s">
        <v>738</v>
      </c>
      <c r="G363" s="114" t="s">
        <v>739</v>
      </c>
    </row>
    <row r="364" spans="2:7">
      <c r="B364" s="105" t="s">
        <v>202</v>
      </c>
      <c r="C364" s="102" t="s">
        <v>142</v>
      </c>
      <c r="D364" s="102" t="s">
        <v>203</v>
      </c>
      <c r="E364" s="117" t="s">
        <v>742</v>
      </c>
      <c r="F364" s="114" t="s">
        <v>738</v>
      </c>
      <c r="G364" s="114" t="s">
        <v>743</v>
      </c>
    </row>
    <row r="365" spans="2:7">
      <c r="B365" s="105" t="s">
        <v>206</v>
      </c>
      <c r="C365" s="102" t="s">
        <v>142</v>
      </c>
      <c r="D365" s="102" t="s">
        <v>207</v>
      </c>
      <c r="E365" s="114" t="s">
        <v>746</v>
      </c>
      <c r="F365" s="114" t="s">
        <v>747</v>
      </c>
      <c r="G365" s="118" t="s">
        <v>151</v>
      </c>
    </row>
    <row r="366" spans="2:7">
      <c r="B366" s="109" t="s">
        <v>210</v>
      </c>
      <c r="C366" s="102" t="s">
        <v>142</v>
      </c>
      <c r="D366" s="102" t="s">
        <v>211</v>
      </c>
      <c r="E366" s="117" t="s">
        <v>750</v>
      </c>
      <c r="F366" s="114" t="s">
        <v>747</v>
      </c>
      <c r="G366" s="114" t="s">
        <v>221</v>
      </c>
    </row>
    <row r="367" spans="2:7">
      <c r="B367" s="105" t="s">
        <v>214</v>
      </c>
      <c r="C367" s="102" t="s">
        <v>142</v>
      </c>
      <c r="D367" s="102" t="s">
        <v>215</v>
      </c>
      <c r="E367" s="114" t="s">
        <v>753</v>
      </c>
      <c r="F367" s="115" t="s">
        <v>747</v>
      </c>
      <c r="G367" s="116" t="s">
        <v>754</v>
      </c>
    </row>
    <row r="368" spans="2:7">
      <c r="B368" s="109" t="s">
        <v>218</v>
      </c>
      <c r="C368" s="102" t="s">
        <v>142</v>
      </c>
      <c r="D368" s="102" t="s">
        <v>219</v>
      </c>
      <c r="E368" s="101" t="s">
        <v>757</v>
      </c>
      <c r="F368" s="101" t="s">
        <v>747</v>
      </c>
      <c r="G368" s="101" t="s">
        <v>758</v>
      </c>
    </row>
    <row r="369" spans="2:7">
      <c r="B369" s="108" t="s">
        <v>222</v>
      </c>
      <c r="C369" s="102" t="s">
        <v>142</v>
      </c>
      <c r="D369" s="102" t="s">
        <v>223</v>
      </c>
      <c r="E369" s="115" t="s">
        <v>759</v>
      </c>
      <c r="F369" s="115" t="s">
        <v>747</v>
      </c>
      <c r="G369" s="118" t="s">
        <v>571</v>
      </c>
    </row>
    <row r="370" spans="2:7">
      <c r="B370" s="109" t="s">
        <v>226</v>
      </c>
      <c r="C370" s="102" t="s">
        <v>142</v>
      </c>
      <c r="D370" s="102" t="s">
        <v>227</v>
      </c>
      <c r="E370" s="101" t="s">
        <v>760</v>
      </c>
      <c r="F370" s="101" t="s">
        <v>747</v>
      </c>
      <c r="G370" s="101" t="s">
        <v>594</v>
      </c>
    </row>
    <row r="371" spans="2:7">
      <c r="B371" s="109" t="s">
        <v>230</v>
      </c>
      <c r="C371" s="102" t="s">
        <v>142</v>
      </c>
      <c r="D371" s="102" t="s">
        <v>231</v>
      </c>
      <c r="E371" s="114" t="s">
        <v>761</v>
      </c>
      <c r="F371" s="114" t="s">
        <v>747</v>
      </c>
      <c r="G371" s="119" t="s">
        <v>171</v>
      </c>
    </row>
    <row r="372" spans="2:7">
      <c r="B372" s="105" t="s">
        <v>234</v>
      </c>
      <c r="C372" s="102" t="s">
        <v>142</v>
      </c>
      <c r="D372" s="102" t="s">
        <v>235</v>
      </c>
      <c r="E372" s="115" t="s">
        <v>762</v>
      </c>
      <c r="F372" s="115" t="s">
        <v>747</v>
      </c>
      <c r="G372" s="116" t="s">
        <v>763</v>
      </c>
    </row>
    <row r="373" spans="2:7">
      <c r="B373" s="105" t="s">
        <v>238</v>
      </c>
      <c r="C373" s="102" t="s">
        <v>142</v>
      </c>
      <c r="D373" s="102" t="s">
        <v>239</v>
      </c>
      <c r="E373" s="115" t="s">
        <v>764</v>
      </c>
      <c r="F373" s="115" t="s">
        <v>747</v>
      </c>
      <c r="G373" s="116" t="s">
        <v>765</v>
      </c>
    </row>
    <row r="374" spans="2:7">
      <c r="B374" s="107" t="s">
        <v>242</v>
      </c>
      <c r="C374" s="102" t="s">
        <v>142</v>
      </c>
      <c r="D374" s="102" t="s">
        <v>243</v>
      </c>
      <c r="E374" s="117" t="s">
        <v>766</v>
      </c>
      <c r="F374" s="114" t="s">
        <v>747</v>
      </c>
      <c r="G374" s="114" t="s">
        <v>767</v>
      </c>
    </row>
    <row r="375" spans="2:7">
      <c r="B375" s="109" t="s">
        <v>246</v>
      </c>
      <c r="C375" s="102" t="s">
        <v>142</v>
      </c>
      <c r="D375" s="102" t="s">
        <v>247</v>
      </c>
      <c r="E375" s="114" t="s">
        <v>768</v>
      </c>
      <c r="F375" s="115" t="s">
        <v>747</v>
      </c>
      <c r="G375" s="118" t="s">
        <v>769</v>
      </c>
    </row>
    <row r="376" spans="2:7">
      <c r="B376" s="105" t="s">
        <v>250</v>
      </c>
      <c r="C376" s="102" t="s">
        <v>142</v>
      </c>
      <c r="D376" s="102" t="s">
        <v>251</v>
      </c>
      <c r="E376" s="101" t="s">
        <v>770</v>
      </c>
      <c r="F376" s="101" t="s">
        <v>747</v>
      </c>
      <c r="G376" s="101" t="s">
        <v>771</v>
      </c>
    </row>
    <row r="377" spans="2:7">
      <c r="B377" s="105" t="s">
        <v>254</v>
      </c>
      <c r="C377" s="102" t="s">
        <v>142</v>
      </c>
      <c r="D377" s="106" t="s">
        <v>255</v>
      </c>
      <c r="E377" s="114" t="s">
        <v>772</v>
      </c>
      <c r="F377" s="114" t="s">
        <v>747</v>
      </c>
      <c r="G377" s="116" t="s">
        <v>773</v>
      </c>
    </row>
    <row r="378" spans="2:7">
      <c r="B378" s="105" t="s">
        <v>258</v>
      </c>
      <c r="C378" s="102" t="s">
        <v>142</v>
      </c>
      <c r="D378" s="102" t="s">
        <v>259</v>
      </c>
      <c r="E378" s="101" t="s">
        <v>774</v>
      </c>
      <c r="F378" s="101" t="s">
        <v>747</v>
      </c>
      <c r="G378" s="101" t="s">
        <v>775</v>
      </c>
    </row>
    <row r="379" spans="2:7">
      <c r="B379" s="105" t="s">
        <v>262</v>
      </c>
      <c r="C379" s="102" t="s">
        <v>142</v>
      </c>
      <c r="D379" s="102" t="s">
        <v>263</v>
      </c>
      <c r="E379" s="117" t="s">
        <v>776</v>
      </c>
      <c r="F379" s="114" t="s">
        <v>747</v>
      </c>
      <c r="G379" s="114" t="s">
        <v>777</v>
      </c>
    </row>
    <row r="380" spans="2:7">
      <c r="B380" s="105" t="s">
        <v>265</v>
      </c>
      <c r="C380" s="102" t="s">
        <v>142</v>
      </c>
      <c r="D380" s="102" t="s">
        <v>266</v>
      </c>
    </row>
    <row r="381" spans="2:7">
      <c r="B381" s="105" t="s">
        <v>269</v>
      </c>
      <c r="C381" s="102" t="s">
        <v>142</v>
      </c>
      <c r="D381" s="102" t="s">
        <v>270</v>
      </c>
      <c r="E381" s="105" t="s">
        <v>778</v>
      </c>
      <c r="F381" s="102" t="s">
        <v>142</v>
      </c>
      <c r="G381" s="102">
        <v>1426</v>
      </c>
    </row>
    <row r="382" spans="2:7">
      <c r="B382" s="105" t="s">
        <v>273</v>
      </c>
      <c r="C382" s="102" t="s">
        <v>142</v>
      </c>
      <c r="D382" s="102" t="s">
        <v>274</v>
      </c>
      <c r="E382" s="108" t="s">
        <v>779</v>
      </c>
      <c r="F382" s="102" t="s">
        <v>142</v>
      </c>
      <c r="G382" s="102">
        <v>1487</v>
      </c>
    </row>
    <row r="383" spans="2:7">
      <c r="B383" s="108" t="s">
        <v>277</v>
      </c>
      <c r="C383" s="102" t="s">
        <v>142</v>
      </c>
      <c r="D383" s="102" t="s">
        <v>278</v>
      </c>
      <c r="E383" s="105" t="s">
        <v>780</v>
      </c>
      <c r="F383" s="102" t="s">
        <v>781</v>
      </c>
      <c r="G383" s="102">
        <v>8158</v>
      </c>
    </row>
    <row r="384" spans="2:7">
      <c r="B384" s="105" t="s">
        <v>281</v>
      </c>
      <c r="C384" s="102" t="s">
        <v>142</v>
      </c>
      <c r="D384" s="102" t="s">
        <v>282</v>
      </c>
      <c r="E384" s="105" t="s">
        <v>782</v>
      </c>
      <c r="F384" s="102" t="s">
        <v>142</v>
      </c>
      <c r="G384" s="102">
        <v>1146</v>
      </c>
    </row>
    <row r="385" spans="2:7">
      <c r="B385" s="108" t="s">
        <v>285</v>
      </c>
      <c r="C385" s="102" t="s">
        <v>142</v>
      </c>
      <c r="D385" s="102" t="s">
        <v>286</v>
      </c>
      <c r="E385" s="109" t="s">
        <v>783</v>
      </c>
      <c r="F385" s="102" t="s">
        <v>142</v>
      </c>
      <c r="G385" s="102">
        <v>1513</v>
      </c>
    </row>
    <row r="386" spans="2:7">
      <c r="B386" s="109" t="s">
        <v>289</v>
      </c>
      <c r="C386" s="102" t="s">
        <v>142</v>
      </c>
      <c r="D386" s="102" t="s">
        <v>290</v>
      </c>
      <c r="E386" s="109" t="s">
        <v>784</v>
      </c>
      <c r="F386" s="102" t="s">
        <v>142</v>
      </c>
      <c r="G386" s="102">
        <v>1466</v>
      </c>
    </row>
    <row r="387" spans="2:7">
      <c r="B387" s="108" t="s">
        <v>293</v>
      </c>
      <c r="C387" s="102" t="s">
        <v>142</v>
      </c>
      <c r="D387" s="102" t="s">
        <v>294</v>
      </c>
      <c r="E387" s="109" t="s">
        <v>785</v>
      </c>
      <c r="F387" s="102" t="s">
        <v>142</v>
      </c>
      <c r="G387" s="102">
        <v>1534</v>
      </c>
    </row>
    <row r="388" spans="2:7">
      <c r="B388" s="105" t="s">
        <v>297</v>
      </c>
      <c r="C388" s="102" t="s">
        <v>142</v>
      </c>
      <c r="D388" s="102" t="s">
        <v>298</v>
      </c>
      <c r="E388" s="107" t="s">
        <v>786</v>
      </c>
      <c r="F388" s="102" t="s">
        <v>142</v>
      </c>
      <c r="G388" s="102">
        <v>926</v>
      </c>
    </row>
    <row r="389" spans="2:7">
      <c r="B389" s="108" t="s">
        <v>301</v>
      </c>
      <c r="C389" s="102" t="s">
        <v>142</v>
      </c>
      <c r="D389" s="102" t="s">
        <v>302</v>
      </c>
      <c r="E389" s="105" t="s">
        <v>787</v>
      </c>
      <c r="F389" s="102" t="s">
        <v>142</v>
      </c>
      <c r="G389" s="102">
        <v>141</v>
      </c>
    </row>
    <row r="390" spans="2:7">
      <c r="B390" s="105" t="s">
        <v>305</v>
      </c>
      <c r="C390" s="102" t="s">
        <v>142</v>
      </c>
      <c r="D390" s="102" t="s">
        <v>306</v>
      </c>
      <c r="E390" s="107" t="s">
        <v>788</v>
      </c>
      <c r="F390" s="102" t="s">
        <v>142</v>
      </c>
      <c r="G390" s="102">
        <v>1541</v>
      </c>
    </row>
    <row r="391" spans="2:7">
      <c r="B391" s="105" t="s">
        <v>309</v>
      </c>
      <c r="C391" s="102" t="s">
        <v>142</v>
      </c>
      <c r="D391" s="102" t="s">
        <v>310</v>
      </c>
      <c r="E391" s="107" t="s">
        <v>789</v>
      </c>
      <c r="F391" s="102" t="s">
        <v>790</v>
      </c>
      <c r="G391" s="102">
        <v>20096</v>
      </c>
    </row>
    <row r="392" spans="2:7">
      <c r="B392" s="105" t="s">
        <v>313</v>
      </c>
      <c r="C392" s="102" t="s">
        <v>142</v>
      </c>
      <c r="D392" s="106" t="s">
        <v>314</v>
      </c>
      <c r="E392" s="107" t="s">
        <v>791</v>
      </c>
      <c r="F392" s="102" t="s">
        <v>790</v>
      </c>
      <c r="G392" s="102">
        <v>20097</v>
      </c>
    </row>
    <row r="393" spans="2:7">
      <c r="B393" s="105" t="s">
        <v>317</v>
      </c>
      <c r="C393" s="102" t="s">
        <v>142</v>
      </c>
      <c r="D393" s="102" t="s">
        <v>318</v>
      </c>
      <c r="E393" s="105" t="s">
        <v>792</v>
      </c>
      <c r="F393" s="102" t="s">
        <v>790</v>
      </c>
      <c r="G393" s="102">
        <v>20098</v>
      </c>
    </row>
    <row r="394" spans="2:7">
      <c r="B394" s="105" t="s">
        <v>321</v>
      </c>
      <c r="C394" s="102" t="s">
        <v>142</v>
      </c>
      <c r="D394" s="102" t="s">
        <v>322</v>
      </c>
      <c r="E394" s="107" t="s">
        <v>793</v>
      </c>
      <c r="F394" s="102" t="s">
        <v>790</v>
      </c>
      <c r="G394" s="102">
        <v>20108</v>
      </c>
    </row>
    <row r="395" spans="2:7">
      <c r="B395" s="109" t="s">
        <v>325</v>
      </c>
      <c r="C395" s="102" t="s">
        <v>142</v>
      </c>
      <c r="D395" s="102" t="s">
        <v>326</v>
      </c>
      <c r="E395" s="107" t="s">
        <v>794</v>
      </c>
      <c r="F395" s="102" t="s">
        <v>790</v>
      </c>
      <c r="G395" s="102">
        <v>20101</v>
      </c>
    </row>
    <row r="396" spans="2:7">
      <c r="B396" s="105" t="s">
        <v>329</v>
      </c>
      <c r="C396" s="102" t="s">
        <v>142</v>
      </c>
      <c r="D396" s="102" t="s">
        <v>330</v>
      </c>
      <c r="E396" s="105" t="s">
        <v>795</v>
      </c>
      <c r="F396" s="102" t="s">
        <v>790</v>
      </c>
      <c r="G396" s="102">
        <v>20100</v>
      </c>
    </row>
    <row r="397" spans="2:7">
      <c r="B397" s="109" t="s">
        <v>333</v>
      </c>
      <c r="C397" s="102" t="s">
        <v>142</v>
      </c>
      <c r="D397" s="102" t="s">
        <v>334</v>
      </c>
      <c r="E397" s="105" t="s">
        <v>796</v>
      </c>
      <c r="F397" s="102" t="s">
        <v>429</v>
      </c>
      <c r="G397" s="102">
        <v>141</v>
      </c>
    </row>
    <row r="398" spans="2:7">
      <c r="B398" s="107" t="s">
        <v>337</v>
      </c>
      <c r="C398" s="102" t="s">
        <v>142</v>
      </c>
      <c r="D398" s="102" t="s">
        <v>338</v>
      </c>
      <c r="E398" s="109" t="s">
        <v>797</v>
      </c>
      <c r="F398" s="102" t="s">
        <v>429</v>
      </c>
      <c r="G398" s="102">
        <v>162</v>
      </c>
    </row>
    <row r="399" spans="2:7">
      <c r="B399" s="109" t="s">
        <v>341</v>
      </c>
      <c r="C399" s="102" t="s">
        <v>142</v>
      </c>
      <c r="D399" s="102" t="s">
        <v>342</v>
      </c>
      <c r="E399" s="105" t="s">
        <v>798</v>
      </c>
      <c r="F399" s="102" t="s">
        <v>429</v>
      </c>
      <c r="G399" s="102">
        <v>169</v>
      </c>
    </row>
    <row r="400" spans="2:7">
      <c r="B400" s="107" t="s">
        <v>345</v>
      </c>
      <c r="C400" s="102" t="s">
        <v>142</v>
      </c>
      <c r="D400" s="102" t="s">
        <v>346</v>
      </c>
      <c r="E400" s="109" t="s">
        <v>799</v>
      </c>
      <c r="F400" s="102" t="s">
        <v>429</v>
      </c>
      <c r="G400" s="102">
        <v>167</v>
      </c>
    </row>
    <row r="401" spans="2:7">
      <c r="B401" s="107" t="s">
        <v>349</v>
      </c>
      <c r="C401" s="102" t="s">
        <v>142</v>
      </c>
      <c r="D401" s="102" t="s">
        <v>350</v>
      </c>
      <c r="E401" s="108" t="s">
        <v>800</v>
      </c>
      <c r="F401" s="102" t="s">
        <v>429</v>
      </c>
      <c r="G401" s="102">
        <v>137</v>
      </c>
    </row>
    <row r="402" spans="2:7">
      <c r="B402" s="105" t="s">
        <v>353</v>
      </c>
      <c r="C402" s="102" t="s">
        <v>142</v>
      </c>
      <c r="D402" s="102" t="s">
        <v>354</v>
      </c>
      <c r="E402" s="109" t="s">
        <v>801</v>
      </c>
      <c r="F402" s="102" t="s">
        <v>429</v>
      </c>
      <c r="G402" s="102">
        <v>170</v>
      </c>
    </row>
    <row r="403" spans="2:7">
      <c r="B403" s="105" t="s">
        <v>357</v>
      </c>
      <c r="C403" s="102" t="s">
        <v>142</v>
      </c>
      <c r="D403" s="102" t="s">
        <v>358</v>
      </c>
      <c r="E403" s="109" t="s">
        <v>802</v>
      </c>
      <c r="F403" s="102" t="s">
        <v>429</v>
      </c>
      <c r="G403" s="102">
        <v>171</v>
      </c>
    </row>
    <row r="404" spans="2:7">
      <c r="B404" s="107" t="s">
        <v>360</v>
      </c>
      <c r="C404" s="102" t="s">
        <v>142</v>
      </c>
      <c r="D404" s="102" t="s">
        <v>361</v>
      </c>
      <c r="E404" s="105" t="s">
        <v>803</v>
      </c>
      <c r="F404" s="102" t="s">
        <v>429</v>
      </c>
      <c r="G404" s="102">
        <v>177</v>
      </c>
    </row>
    <row r="405" spans="2:7">
      <c r="B405" s="109" t="s">
        <v>364</v>
      </c>
      <c r="C405" s="102" t="s">
        <v>142</v>
      </c>
      <c r="D405" s="102" t="s">
        <v>365</v>
      </c>
      <c r="E405" s="105" t="s">
        <v>804</v>
      </c>
      <c r="F405" s="102" t="s">
        <v>429</v>
      </c>
      <c r="G405" s="102">
        <v>187</v>
      </c>
    </row>
    <row r="406" spans="2:7">
      <c r="B406" s="108" t="s">
        <v>368</v>
      </c>
      <c r="C406" s="102" t="s">
        <v>142</v>
      </c>
      <c r="D406" s="102" t="s">
        <v>369</v>
      </c>
      <c r="E406" s="107" t="s">
        <v>805</v>
      </c>
      <c r="F406" s="102" t="s">
        <v>806</v>
      </c>
      <c r="G406" s="102">
        <v>20007</v>
      </c>
    </row>
    <row r="407" spans="2:7">
      <c r="B407" s="105" t="s">
        <v>372</v>
      </c>
      <c r="C407" s="102" t="s">
        <v>142</v>
      </c>
      <c r="D407" s="102" t="s">
        <v>373</v>
      </c>
      <c r="E407" s="109" t="s">
        <v>807</v>
      </c>
      <c r="F407" s="102" t="s">
        <v>806</v>
      </c>
      <c r="G407" s="102">
        <v>20005</v>
      </c>
    </row>
    <row r="408" spans="2:7">
      <c r="B408" s="105" t="s">
        <v>376</v>
      </c>
      <c r="C408" s="102" t="s">
        <v>142</v>
      </c>
      <c r="D408" s="106" t="s">
        <v>377</v>
      </c>
      <c r="E408" s="105" t="s">
        <v>808</v>
      </c>
      <c r="F408" s="102" t="s">
        <v>806</v>
      </c>
      <c r="G408" s="102">
        <v>30006</v>
      </c>
    </row>
    <row r="409" spans="2:7">
      <c r="B409" s="105" t="s">
        <v>380</v>
      </c>
      <c r="C409" s="102" t="s">
        <v>142</v>
      </c>
      <c r="D409" s="102" t="s">
        <v>381</v>
      </c>
      <c r="E409" s="105" t="s">
        <v>809</v>
      </c>
      <c r="F409" s="102" t="s">
        <v>806</v>
      </c>
      <c r="G409" s="106">
        <v>20006</v>
      </c>
    </row>
    <row r="410" spans="2:7">
      <c r="B410" s="105" t="s">
        <v>384</v>
      </c>
      <c r="C410" s="102" t="s">
        <v>142</v>
      </c>
      <c r="D410" s="102" t="s">
        <v>385</v>
      </c>
      <c r="E410" s="105" t="s">
        <v>810</v>
      </c>
      <c r="F410" s="102" t="s">
        <v>806</v>
      </c>
      <c r="G410" s="102">
        <v>30007</v>
      </c>
    </row>
    <row r="411" spans="2:7">
      <c r="B411" s="107" t="s">
        <v>388</v>
      </c>
      <c r="C411" s="102" t="s">
        <v>142</v>
      </c>
      <c r="D411" s="102" t="s">
        <v>389</v>
      </c>
      <c r="E411" s="105" t="s">
        <v>811</v>
      </c>
      <c r="F411" s="102" t="s">
        <v>467</v>
      </c>
      <c r="G411" s="102">
        <v>630</v>
      </c>
    </row>
    <row r="412" spans="2:7">
      <c r="B412" s="107" t="s">
        <v>392</v>
      </c>
      <c r="C412" s="102" t="s">
        <v>142</v>
      </c>
      <c r="D412" s="102" t="s">
        <v>393</v>
      </c>
      <c r="E412" s="105" t="s">
        <v>812</v>
      </c>
      <c r="F412" s="102" t="s">
        <v>467</v>
      </c>
      <c r="G412" s="102">
        <v>593</v>
      </c>
    </row>
    <row r="413" spans="2:7">
      <c r="B413" s="105" t="s">
        <v>396</v>
      </c>
      <c r="C413" s="102" t="s">
        <v>142</v>
      </c>
      <c r="D413" s="102" t="s">
        <v>397</v>
      </c>
      <c r="E413" s="105" t="s">
        <v>813</v>
      </c>
      <c r="F413" s="102" t="s">
        <v>467</v>
      </c>
      <c r="G413" s="102">
        <v>561</v>
      </c>
    </row>
    <row r="414" spans="2:7">
      <c r="B414" s="107" t="s">
        <v>400</v>
      </c>
      <c r="C414" s="102" t="s">
        <v>142</v>
      </c>
      <c r="D414" s="102" t="s">
        <v>401</v>
      </c>
      <c r="E414" s="105" t="s">
        <v>814</v>
      </c>
      <c r="F414" s="102" t="s">
        <v>467</v>
      </c>
      <c r="G414" s="102">
        <v>467</v>
      </c>
    </row>
    <row r="415" spans="2:7">
      <c r="B415" s="108" t="s">
        <v>403</v>
      </c>
      <c r="C415" s="102" t="s">
        <v>142</v>
      </c>
      <c r="D415" s="102" t="s">
        <v>404</v>
      </c>
      <c r="E415" s="108" t="s">
        <v>815</v>
      </c>
      <c r="F415" s="102" t="s">
        <v>467</v>
      </c>
      <c r="G415" s="102">
        <v>605</v>
      </c>
    </row>
    <row r="416" spans="2:7">
      <c r="B416" s="108" t="s">
        <v>407</v>
      </c>
      <c r="C416" s="102" t="s">
        <v>142</v>
      </c>
      <c r="D416" s="102" t="s">
        <v>408</v>
      </c>
      <c r="E416" s="105" t="s">
        <v>816</v>
      </c>
      <c r="F416" s="102" t="s">
        <v>467</v>
      </c>
      <c r="G416" s="102">
        <v>541</v>
      </c>
    </row>
    <row r="417" spans="2:7">
      <c r="B417" s="107" t="s">
        <v>411</v>
      </c>
      <c r="C417" s="102" t="s">
        <v>142</v>
      </c>
      <c r="D417" s="102" t="s">
        <v>412</v>
      </c>
      <c r="E417" s="108" t="s">
        <v>817</v>
      </c>
      <c r="F417" s="102" t="s">
        <v>467</v>
      </c>
      <c r="G417" s="102">
        <v>562</v>
      </c>
    </row>
    <row r="418" spans="2:7">
      <c r="B418" s="105" t="s">
        <v>415</v>
      </c>
      <c r="C418" s="102" t="s">
        <v>142</v>
      </c>
      <c r="D418" s="102" t="s">
        <v>416</v>
      </c>
      <c r="E418" s="109" t="s">
        <v>818</v>
      </c>
      <c r="F418" s="102" t="s">
        <v>467</v>
      </c>
      <c r="G418" s="102">
        <v>577</v>
      </c>
    </row>
    <row r="419" spans="2:7">
      <c r="B419" s="109" t="s">
        <v>419</v>
      </c>
      <c r="C419" s="102" t="s">
        <v>420</v>
      </c>
      <c r="D419" s="102" t="s">
        <v>421</v>
      </c>
      <c r="E419" s="108" t="s">
        <v>819</v>
      </c>
      <c r="F419" s="102" t="s">
        <v>820</v>
      </c>
      <c r="G419" s="102">
        <v>20068</v>
      </c>
    </row>
    <row r="420" spans="2:7">
      <c r="B420" s="105" t="s">
        <v>424</v>
      </c>
      <c r="C420" s="102" t="s">
        <v>420</v>
      </c>
      <c r="D420" s="102" t="s">
        <v>425</v>
      </c>
      <c r="E420" s="105" t="s">
        <v>821</v>
      </c>
      <c r="F420" s="102" t="s">
        <v>820</v>
      </c>
      <c r="G420" s="102">
        <v>20069</v>
      </c>
    </row>
    <row r="421" spans="2:7">
      <c r="B421" s="105" t="s">
        <v>428</v>
      </c>
      <c r="C421" s="102" t="s">
        <v>429</v>
      </c>
      <c r="D421" s="102" t="s">
        <v>421</v>
      </c>
      <c r="E421" s="108" t="s">
        <v>822</v>
      </c>
      <c r="F421" s="102" t="s">
        <v>820</v>
      </c>
      <c r="G421" s="102">
        <v>30068</v>
      </c>
    </row>
    <row r="422" spans="2:7">
      <c r="B422" s="104" t="s">
        <v>432</v>
      </c>
      <c r="C422" s="104" t="s">
        <v>429</v>
      </c>
      <c r="D422" s="106" t="s">
        <v>433</v>
      </c>
      <c r="E422" s="105" t="s">
        <v>823</v>
      </c>
      <c r="F422" s="102" t="s">
        <v>824</v>
      </c>
      <c r="G422" s="102">
        <v>1141</v>
      </c>
    </row>
    <row r="423" spans="2:7">
      <c r="B423" s="110" t="s">
        <v>436</v>
      </c>
      <c r="C423" s="104" t="s">
        <v>429</v>
      </c>
      <c r="D423" s="111" t="s">
        <v>437</v>
      </c>
      <c r="E423" s="105" t="s">
        <v>825</v>
      </c>
      <c r="F423" s="102" t="s">
        <v>554</v>
      </c>
      <c r="G423" s="102">
        <v>126</v>
      </c>
    </row>
    <row r="424" spans="2:7">
      <c r="B424" s="110" t="s">
        <v>440</v>
      </c>
      <c r="C424" s="104" t="s">
        <v>429</v>
      </c>
      <c r="D424" s="111" t="s">
        <v>441</v>
      </c>
      <c r="E424" s="105" t="s">
        <v>826</v>
      </c>
      <c r="F424" s="102" t="s">
        <v>554</v>
      </c>
      <c r="G424" s="106">
        <v>978</v>
      </c>
    </row>
    <row r="425" spans="2:7">
      <c r="B425" s="108" t="s">
        <v>444</v>
      </c>
      <c r="C425" s="102" t="s">
        <v>429</v>
      </c>
      <c r="D425" s="102" t="s">
        <v>445</v>
      </c>
      <c r="E425" s="105" t="s">
        <v>827</v>
      </c>
      <c r="F425" s="102" t="s">
        <v>554</v>
      </c>
      <c r="G425" s="102">
        <v>889</v>
      </c>
    </row>
    <row r="426" spans="2:7">
      <c r="B426" s="110" t="s">
        <v>448</v>
      </c>
      <c r="C426" s="104" t="s">
        <v>429</v>
      </c>
      <c r="D426" s="111" t="s">
        <v>352</v>
      </c>
      <c r="E426" s="105" t="s">
        <v>828</v>
      </c>
      <c r="F426" s="102" t="s">
        <v>554</v>
      </c>
      <c r="G426" s="102">
        <v>585</v>
      </c>
    </row>
    <row r="427" spans="2:7">
      <c r="B427" s="102" t="s">
        <v>451</v>
      </c>
      <c r="C427" s="104" t="s">
        <v>429</v>
      </c>
      <c r="D427" s="106" t="s">
        <v>241</v>
      </c>
      <c r="E427" s="109" t="s">
        <v>829</v>
      </c>
      <c r="F427" s="102" t="s">
        <v>554</v>
      </c>
      <c r="G427" s="102">
        <v>981</v>
      </c>
    </row>
    <row r="428" spans="2:7">
      <c r="B428" s="104" t="s">
        <v>454</v>
      </c>
      <c r="C428" s="104" t="s">
        <v>429</v>
      </c>
      <c r="D428" s="106" t="s">
        <v>418</v>
      </c>
      <c r="E428" s="105" t="s">
        <v>830</v>
      </c>
      <c r="F428" s="102" t="s">
        <v>554</v>
      </c>
      <c r="G428" s="102">
        <v>100</v>
      </c>
    </row>
    <row r="429" spans="2:7">
      <c r="B429" s="110" t="s">
        <v>457</v>
      </c>
      <c r="C429" s="104" t="s">
        <v>458</v>
      </c>
      <c r="D429" s="111" t="s">
        <v>459</v>
      </c>
      <c r="E429" s="109" t="s">
        <v>831</v>
      </c>
      <c r="F429" s="102" t="s">
        <v>554</v>
      </c>
      <c r="G429" s="102">
        <v>44</v>
      </c>
    </row>
    <row r="430" spans="2:7">
      <c r="B430" s="105" t="s">
        <v>462</v>
      </c>
      <c r="C430" s="102" t="s">
        <v>458</v>
      </c>
      <c r="D430" s="102" t="s">
        <v>463</v>
      </c>
      <c r="E430" s="107" t="s">
        <v>832</v>
      </c>
      <c r="F430" s="102" t="s">
        <v>554</v>
      </c>
      <c r="G430" s="102">
        <v>626</v>
      </c>
    </row>
    <row r="431" spans="2:7">
      <c r="B431" s="113" t="s">
        <v>466</v>
      </c>
      <c r="C431" s="113" t="s">
        <v>467</v>
      </c>
      <c r="D431" s="113" t="s">
        <v>143</v>
      </c>
      <c r="E431" s="109" t="s">
        <v>833</v>
      </c>
      <c r="F431" s="102" t="s">
        <v>834</v>
      </c>
      <c r="G431" s="102">
        <v>30053</v>
      </c>
    </row>
    <row r="432" spans="2:7">
      <c r="B432" s="113" t="s">
        <v>470</v>
      </c>
      <c r="C432" s="113" t="s">
        <v>467</v>
      </c>
      <c r="D432" s="113" t="s">
        <v>151</v>
      </c>
      <c r="E432" s="107" t="s">
        <v>835</v>
      </c>
      <c r="F432" s="102" t="s">
        <v>834</v>
      </c>
      <c r="G432" s="102">
        <v>20063</v>
      </c>
    </row>
    <row r="433" spans="2:7">
      <c r="B433" s="113" t="s">
        <v>473</v>
      </c>
      <c r="C433" s="113" t="s">
        <v>467</v>
      </c>
      <c r="D433" s="113" t="s">
        <v>474</v>
      </c>
      <c r="E433" s="107" t="s">
        <v>836</v>
      </c>
      <c r="F433" s="102" t="s">
        <v>834</v>
      </c>
      <c r="G433" s="102">
        <v>30059</v>
      </c>
    </row>
    <row r="434" spans="2:7">
      <c r="B434" s="113" t="s">
        <v>477</v>
      </c>
      <c r="C434" s="113" t="s">
        <v>467</v>
      </c>
      <c r="D434" s="113" t="s">
        <v>478</v>
      </c>
      <c r="E434" s="105" t="s">
        <v>837</v>
      </c>
      <c r="F434" s="102" t="s">
        <v>834</v>
      </c>
      <c r="G434" s="102">
        <v>20066</v>
      </c>
    </row>
    <row r="435" spans="2:7">
      <c r="B435" s="113" t="s">
        <v>481</v>
      </c>
      <c r="C435" s="113" t="s">
        <v>467</v>
      </c>
      <c r="D435" s="113" t="s">
        <v>445</v>
      </c>
      <c r="E435" s="105" t="s">
        <v>128</v>
      </c>
      <c r="F435" s="102" t="s">
        <v>106</v>
      </c>
      <c r="G435" s="102">
        <v>364</v>
      </c>
    </row>
    <row r="436" spans="2:7">
      <c r="B436" s="113" t="s">
        <v>484</v>
      </c>
      <c r="C436" s="113" t="s">
        <v>467</v>
      </c>
      <c r="D436" s="113" t="s">
        <v>241</v>
      </c>
      <c r="E436" s="107" t="s">
        <v>838</v>
      </c>
      <c r="F436" s="102" t="s">
        <v>106</v>
      </c>
      <c r="G436" s="102">
        <v>383</v>
      </c>
    </row>
    <row r="437" spans="2:7">
      <c r="B437" s="113" t="s">
        <v>487</v>
      </c>
      <c r="C437" s="113" t="s">
        <v>467</v>
      </c>
      <c r="D437" s="113" t="s">
        <v>488</v>
      </c>
      <c r="E437" s="109" t="s">
        <v>839</v>
      </c>
      <c r="F437" s="102" t="s">
        <v>106</v>
      </c>
      <c r="G437" s="102">
        <v>345</v>
      </c>
    </row>
    <row r="438" spans="2:7">
      <c r="B438" s="113" t="s">
        <v>491</v>
      </c>
      <c r="C438" s="113" t="s">
        <v>467</v>
      </c>
      <c r="D438" s="113" t="s">
        <v>492</v>
      </c>
      <c r="E438" s="108" t="s">
        <v>840</v>
      </c>
      <c r="F438" s="102" t="s">
        <v>106</v>
      </c>
      <c r="G438" s="102">
        <v>460</v>
      </c>
    </row>
    <row r="439" spans="2:7">
      <c r="B439" s="113" t="s">
        <v>496</v>
      </c>
      <c r="C439" s="113" t="s">
        <v>467</v>
      </c>
      <c r="D439" s="113" t="s">
        <v>497</v>
      </c>
      <c r="E439" s="105" t="s">
        <v>841</v>
      </c>
      <c r="F439" s="102" t="s">
        <v>106</v>
      </c>
      <c r="G439" s="102">
        <v>443</v>
      </c>
    </row>
    <row r="440" spans="2:7">
      <c r="B440" s="113" t="s">
        <v>500</v>
      </c>
      <c r="C440" s="113" t="s">
        <v>467</v>
      </c>
      <c r="D440" s="113" t="s">
        <v>501</v>
      </c>
      <c r="E440" s="105" t="s">
        <v>842</v>
      </c>
      <c r="F440" s="102" t="s">
        <v>106</v>
      </c>
      <c r="G440" s="106">
        <v>308</v>
      </c>
    </row>
    <row r="441" spans="2:7">
      <c r="B441" s="113" t="s">
        <v>504</v>
      </c>
      <c r="C441" s="113" t="s">
        <v>467</v>
      </c>
      <c r="D441" s="113" t="s">
        <v>505</v>
      </c>
      <c r="E441" s="105" t="s">
        <v>843</v>
      </c>
      <c r="F441" s="102" t="s">
        <v>106</v>
      </c>
      <c r="G441" s="102">
        <v>458</v>
      </c>
    </row>
    <row r="442" spans="2:7">
      <c r="B442" s="113" t="s">
        <v>508</v>
      </c>
      <c r="C442" s="113" t="s">
        <v>467</v>
      </c>
      <c r="D442" s="113" t="s">
        <v>509</v>
      </c>
      <c r="E442" s="105" t="s">
        <v>148</v>
      </c>
      <c r="F442" s="102" t="s">
        <v>106</v>
      </c>
      <c r="G442" s="102">
        <v>449</v>
      </c>
    </row>
    <row r="443" spans="2:7">
      <c r="B443" s="113" t="s">
        <v>512</v>
      </c>
      <c r="C443" s="113" t="s">
        <v>467</v>
      </c>
      <c r="D443" s="113" t="s">
        <v>513</v>
      </c>
      <c r="E443" s="107" t="s">
        <v>844</v>
      </c>
      <c r="F443" s="102" t="s">
        <v>106</v>
      </c>
      <c r="G443" s="102">
        <v>86</v>
      </c>
    </row>
    <row r="444" spans="2:7">
      <c r="B444" s="113" t="s">
        <v>516</v>
      </c>
      <c r="C444" s="113" t="s">
        <v>467</v>
      </c>
      <c r="D444" s="113" t="s">
        <v>517</v>
      </c>
      <c r="E444" s="107" t="s">
        <v>845</v>
      </c>
      <c r="F444" s="102" t="s">
        <v>106</v>
      </c>
      <c r="G444" s="102">
        <v>424</v>
      </c>
    </row>
    <row r="445" spans="2:7">
      <c r="B445" s="113" t="s">
        <v>519</v>
      </c>
      <c r="C445" s="113" t="s">
        <v>467</v>
      </c>
      <c r="D445" s="113" t="s">
        <v>520</v>
      </c>
      <c r="E445" s="105" t="s">
        <v>846</v>
      </c>
      <c r="F445" s="102" t="s">
        <v>669</v>
      </c>
      <c r="G445" s="102">
        <v>20043</v>
      </c>
    </row>
    <row r="446" spans="2:7">
      <c r="B446" s="113" t="s">
        <v>523</v>
      </c>
      <c r="C446" s="113" t="s">
        <v>467</v>
      </c>
      <c r="D446" s="113" t="s">
        <v>524</v>
      </c>
      <c r="E446" s="107" t="s">
        <v>847</v>
      </c>
      <c r="F446" s="102" t="s">
        <v>669</v>
      </c>
      <c r="G446" s="102">
        <v>20041</v>
      </c>
    </row>
    <row r="447" spans="2:7">
      <c r="B447" s="113" t="s">
        <v>527</v>
      </c>
      <c r="C447" s="113" t="s">
        <v>467</v>
      </c>
      <c r="D447" s="113" t="s">
        <v>528</v>
      </c>
      <c r="E447" s="108" t="s">
        <v>709</v>
      </c>
      <c r="F447" s="102" t="s">
        <v>700</v>
      </c>
      <c r="G447" s="102">
        <v>1071</v>
      </c>
    </row>
    <row r="448" spans="2:7">
      <c r="B448" s="113" t="s">
        <v>531</v>
      </c>
      <c r="C448" s="113" t="s">
        <v>467</v>
      </c>
      <c r="D448" s="113" t="s">
        <v>215</v>
      </c>
      <c r="E448" s="108" t="s">
        <v>731</v>
      </c>
      <c r="F448" s="102" t="s">
        <v>700</v>
      </c>
      <c r="G448" s="102">
        <v>1065</v>
      </c>
    </row>
    <row r="449" spans="2:7">
      <c r="B449" s="113" t="s">
        <v>534</v>
      </c>
      <c r="C449" s="113" t="s">
        <v>467</v>
      </c>
      <c r="D449" s="113" t="s">
        <v>535</v>
      </c>
      <c r="E449" s="107" t="s">
        <v>735</v>
      </c>
      <c r="F449" s="102" t="s">
        <v>700</v>
      </c>
      <c r="G449" s="102">
        <v>1066</v>
      </c>
    </row>
    <row r="450" spans="2:7">
      <c r="B450" s="113" t="s">
        <v>537</v>
      </c>
      <c r="C450" s="113" t="s">
        <v>467</v>
      </c>
      <c r="D450" s="113" t="s">
        <v>538</v>
      </c>
      <c r="E450" s="105" t="s">
        <v>848</v>
      </c>
      <c r="F450" s="102" t="s">
        <v>690</v>
      </c>
      <c r="G450" s="102">
        <v>378</v>
      </c>
    </row>
    <row r="451" spans="2:7">
      <c r="B451" s="113" t="s">
        <v>541</v>
      </c>
      <c r="C451" s="113" t="s">
        <v>467</v>
      </c>
      <c r="D451" s="113" t="s">
        <v>542</v>
      </c>
      <c r="E451" s="109" t="s">
        <v>849</v>
      </c>
      <c r="F451" s="102" t="s">
        <v>690</v>
      </c>
      <c r="G451" s="102">
        <v>415</v>
      </c>
    </row>
    <row r="452" spans="2:7">
      <c r="B452" s="113" t="s">
        <v>545</v>
      </c>
      <c r="C452" s="113" t="s">
        <v>467</v>
      </c>
      <c r="D452" s="113" t="s">
        <v>243</v>
      </c>
      <c r="E452" s="105" t="s">
        <v>850</v>
      </c>
      <c r="F452" s="102" t="s">
        <v>690</v>
      </c>
      <c r="G452" s="102">
        <v>68</v>
      </c>
    </row>
    <row r="453" spans="2:7">
      <c r="B453" s="113" t="s">
        <v>548</v>
      </c>
      <c r="C453" s="113" t="s">
        <v>549</v>
      </c>
      <c r="D453" s="113" t="s">
        <v>550</v>
      </c>
      <c r="E453" s="105" t="s">
        <v>851</v>
      </c>
      <c r="F453" s="102" t="s">
        <v>690</v>
      </c>
      <c r="G453" s="102">
        <v>16</v>
      </c>
    </row>
    <row r="454" spans="2:7">
      <c r="B454" s="105" t="s">
        <v>553</v>
      </c>
      <c r="C454" s="104" t="s">
        <v>554</v>
      </c>
      <c r="D454" s="104" t="s">
        <v>555</v>
      </c>
      <c r="E454" s="104" t="s">
        <v>852</v>
      </c>
      <c r="F454" s="104" t="s">
        <v>690</v>
      </c>
      <c r="G454" s="106">
        <v>471</v>
      </c>
    </row>
    <row r="455" spans="2:7">
      <c r="B455" s="108" t="s">
        <v>558</v>
      </c>
      <c r="C455" s="102" t="s">
        <v>554</v>
      </c>
      <c r="D455" s="106" t="s">
        <v>550</v>
      </c>
      <c r="E455" s="110" t="s">
        <v>853</v>
      </c>
      <c r="F455" s="104" t="s">
        <v>690</v>
      </c>
      <c r="G455" s="111">
        <v>312</v>
      </c>
    </row>
    <row r="456" spans="2:7">
      <c r="B456" s="105" t="s">
        <v>561</v>
      </c>
      <c r="C456" s="104" t="s">
        <v>554</v>
      </c>
      <c r="D456" s="104" t="s">
        <v>157</v>
      </c>
      <c r="E456" s="110" t="s">
        <v>854</v>
      </c>
      <c r="F456" s="104" t="s">
        <v>690</v>
      </c>
      <c r="G456" s="111">
        <v>467</v>
      </c>
    </row>
    <row r="457" spans="2:7">
      <c r="B457" s="105" t="s">
        <v>564</v>
      </c>
      <c r="C457" s="104" t="s">
        <v>554</v>
      </c>
      <c r="D457" s="104" t="s">
        <v>565</v>
      </c>
      <c r="E457" s="108" t="s">
        <v>855</v>
      </c>
      <c r="F457" s="102" t="s">
        <v>690</v>
      </c>
      <c r="G457" s="102">
        <v>479</v>
      </c>
    </row>
    <row r="458" spans="2:7">
      <c r="B458" s="108" t="s">
        <v>567</v>
      </c>
      <c r="C458" s="102" t="s">
        <v>554</v>
      </c>
      <c r="D458" s="106" t="s">
        <v>568</v>
      </c>
      <c r="E458" s="110" t="s">
        <v>856</v>
      </c>
      <c r="F458" s="104" t="s">
        <v>690</v>
      </c>
      <c r="G458" s="111">
        <v>280</v>
      </c>
    </row>
    <row r="459" spans="2:7">
      <c r="B459" s="105" t="s">
        <v>570</v>
      </c>
      <c r="C459" s="104" t="s">
        <v>554</v>
      </c>
      <c r="D459" s="104" t="s">
        <v>571</v>
      </c>
      <c r="E459" s="102" t="s">
        <v>857</v>
      </c>
      <c r="F459" s="104" t="s">
        <v>690</v>
      </c>
      <c r="G459" s="106">
        <v>481</v>
      </c>
    </row>
    <row r="460" spans="2:7">
      <c r="B460" s="105" t="s">
        <v>574</v>
      </c>
      <c r="C460" s="104" t="s">
        <v>554</v>
      </c>
      <c r="D460" s="104" t="s">
        <v>575</v>
      </c>
      <c r="E460" s="104" t="s">
        <v>858</v>
      </c>
      <c r="F460" s="104" t="s">
        <v>859</v>
      </c>
      <c r="G460" s="106">
        <v>20083</v>
      </c>
    </row>
    <row r="461" spans="2:7">
      <c r="B461" s="108" t="s">
        <v>578</v>
      </c>
      <c r="C461" s="102" t="s">
        <v>554</v>
      </c>
      <c r="D461" s="102" t="s">
        <v>579</v>
      </c>
      <c r="E461" s="110" t="s">
        <v>860</v>
      </c>
      <c r="F461" s="104" t="s">
        <v>859</v>
      </c>
      <c r="G461" s="111">
        <v>40038</v>
      </c>
    </row>
    <row r="462" spans="2:7">
      <c r="B462" s="107" t="s">
        <v>582</v>
      </c>
      <c r="C462" s="104" t="s">
        <v>554</v>
      </c>
      <c r="D462" s="104" t="s">
        <v>583</v>
      </c>
      <c r="E462" s="105" t="s">
        <v>861</v>
      </c>
      <c r="F462" s="102" t="s">
        <v>859</v>
      </c>
      <c r="G462" s="102">
        <v>20084</v>
      </c>
    </row>
    <row r="463" spans="2:7">
      <c r="B463" s="105" t="s">
        <v>586</v>
      </c>
      <c r="C463" s="104" t="s">
        <v>554</v>
      </c>
      <c r="D463" s="104" t="s">
        <v>167</v>
      </c>
      <c r="E463" s="113" t="s">
        <v>862</v>
      </c>
      <c r="F463" s="113" t="s">
        <v>859</v>
      </c>
      <c r="G463" s="113">
        <v>20082</v>
      </c>
    </row>
    <row r="464" spans="2:7">
      <c r="B464" s="109" t="s">
        <v>590</v>
      </c>
      <c r="C464" s="104" t="s">
        <v>554</v>
      </c>
      <c r="D464" s="104" t="s">
        <v>591</v>
      </c>
      <c r="E464" s="113" t="s">
        <v>863</v>
      </c>
      <c r="F464" s="113" t="s">
        <v>859</v>
      </c>
      <c r="G464" s="113">
        <v>20087</v>
      </c>
    </row>
    <row r="465" spans="2:7">
      <c r="B465" s="105" t="s">
        <v>593</v>
      </c>
      <c r="C465" s="104" t="s">
        <v>554</v>
      </c>
      <c r="D465" s="104" t="s">
        <v>594</v>
      </c>
      <c r="E465" s="113" t="s">
        <v>864</v>
      </c>
      <c r="F465" s="113" t="s">
        <v>747</v>
      </c>
      <c r="G465" s="113">
        <v>252</v>
      </c>
    </row>
    <row r="466" spans="2:7">
      <c r="B466" s="105" t="s">
        <v>597</v>
      </c>
      <c r="C466" s="104" t="s">
        <v>554</v>
      </c>
      <c r="D466" s="104" t="s">
        <v>445</v>
      </c>
      <c r="E466" s="113" t="s">
        <v>865</v>
      </c>
      <c r="F466" s="113" t="s">
        <v>866</v>
      </c>
      <c r="G466" s="113">
        <v>7018</v>
      </c>
    </row>
    <row r="467" spans="2:7">
      <c r="B467" s="105" t="s">
        <v>600</v>
      </c>
      <c r="C467" s="104" t="s">
        <v>554</v>
      </c>
      <c r="D467" s="104" t="s">
        <v>171</v>
      </c>
      <c r="E467" s="113" t="s">
        <v>867</v>
      </c>
      <c r="F467" s="113" t="s">
        <v>747</v>
      </c>
      <c r="G467" s="113">
        <v>1189</v>
      </c>
    </row>
    <row r="468" spans="2:7">
      <c r="B468" s="108" t="s">
        <v>603</v>
      </c>
      <c r="C468" s="104" t="s">
        <v>554</v>
      </c>
      <c r="D468" s="104" t="s">
        <v>604</v>
      </c>
      <c r="E468" s="113" t="s">
        <v>868</v>
      </c>
      <c r="F468" s="113" t="s">
        <v>866</v>
      </c>
      <c r="G468" s="113">
        <v>7013</v>
      </c>
    </row>
    <row r="469" spans="2:7">
      <c r="B469" s="105" t="s">
        <v>606</v>
      </c>
      <c r="C469" s="104" t="s">
        <v>554</v>
      </c>
      <c r="D469" s="104" t="s">
        <v>607</v>
      </c>
      <c r="E469" s="113" t="s">
        <v>869</v>
      </c>
      <c r="F469" s="113" t="s">
        <v>747</v>
      </c>
      <c r="G469" s="113">
        <v>1215</v>
      </c>
    </row>
    <row r="470" spans="2:7">
      <c r="B470" s="105" t="s">
        <v>610</v>
      </c>
      <c r="C470" s="104" t="s">
        <v>554</v>
      </c>
      <c r="D470" s="104" t="s">
        <v>611</v>
      </c>
      <c r="E470" s="113" t="s">
        <v>870</v>
      </c>
      <c r="F470" s="113" t="s">
        <v>747</v>
      </c>
      <c r="G470" s="113">
        <v>1046</v>
      </c>
    </row>
    <row r="471" spans="2:7">
      <c r="B471" s="105" t="s">
        <v>614</v>
      </c>
      <c r="C471" s="104" t="s">
        <v>554</v>
      </c>
      <c r="D471" s="104" t="s">
        <v>615</v>
      </c>
      <c r="E471" s="113" t="s">
        <v>871</v>
      </c>
      <c r="F471" s="113" t="s">
        <v>747</v>
      </c>
      <c r="G471" s="113">
        <v>771</v>
      </c>
    </row>
    <row r="472" spans="2:7">
      <c r="B472" s="105" t="s">
        <v>618</v>
      </c>
      <c r="C472" s="104" t="s">
        <v>554</v>
      </c>
      <c r="D472" s="104" t="s">
        <v>619</v>
      </c>
      <c r="E472" s="113" t="s">
        <v>872</v>
      </c>
      <c r="F472" s="113" t="s">
        <v>747</v>
      </c>
      <c r="G472" s="113">
        <v>101</v>
      </c>
    </row>
    <row r="473" spans="2:7">
      <c r="B473" s="105" t="s">
        <v>622</v>
      </c>
      <c r="C473" s="104" t="s">
        <v>554</v>
      </c>
      <c r="D473" s="104" t="s">
        <v>623</v>
      </c>
      <c r="E473" s="113" t="s">
        <v>873</v>
      </c>
      <c r="F473" s="113" t="s">
        <v>874</v>
      </c>
      <c r="G473" s="113">
        <v>20004</v>
      </c>
    </row>
    <row r="474" spans="2:7">
      <c r="B474" s="105" t="s">
        <v>625</v>
      </c>
      <c r="C474" s="104" t="s">
        <v>554</v>
      </c>
      <c r="D474" s="104" t="s">
        <v>626</v>
      </c>
      <c r="E474" s="113" t="s">
        <v>875</v>
      </c>
      <c r="F474" s="113" t="s">
        <v>874</v>
      </c>
      <c r="G474" s="113">
        <v>3011</v>
      </c>
    </row>
    <row r="475" spans="2:7">
      <c r="B475" s="109" t="s">
        <v>629</v>
      </c>
      <c r="C475" s="102" t="s">
        <v>554</v>
      </c>
      <c r="D475" s="102" t="s">
        <v>630</v>
      </c>
      <c r="E475" s="113" t="s">
        <v>876</v>
      </c>
      <c r="F475" s="113" t="s">
        <v>874</v>
      </c>
      <c r="G475" s="113">
        <v>20008</v>
      </c>
    </row>
    <row r="476" spans="2:7">
      <c r="B476" s="105" t="s">
        <v>632</v>
      </c>
      <c r="C476" s="104" t="s">
        <v>554</v>
      </c>
      <c r="D476" s="104" t="s">
        <v>185</v>
      </c>
      <c r="E476" s="113" t="s">
        <v>877</v>
      </c>
      <c r="F476" s="113" t="s">
        <v>874</v>
      </c>
      <c r="G476" s="113">
        <v>20005</v>
      </c>
    </row>
    <row r="477" spans="2:7">
      <c r="B477" s="109" t="s">
        <v>634</v>
      </c>
      <c r="C477" s="104" t="s">
        <v>554</v>
      </c>
      <c r="D477" s="104" t="s">
        <v>189</v>
      </c>
      <c r="E477" s="113"/>
      <c r="F477" s="113"/>
      <c r="G477" s="113"/>
    </row>
    <row r="478" spans="2:7">
      <c r="B478" s="109" t="s">
        <v>636</v>
      </c>
      <c r="C478" s="102" t="s">
        <v>554</v>
      </c>
      <c r="D478" s="102" t="s">
        <v>637</v>
      </c>
      <c r="E478" s="113" t="s">
        <v>878</v>
      </c>
      <c r="F478" s="113" t="s">
        <v>879</v>
      </c>
      <c r="G478" s="120">
        <v>19</v>
      </c>
    </row>
    <row r="479" spans="2:7">
      <c r="B479" s="105" t="s">
        <v>640</v>
      </c>
      <c r="C479" s="104" t="s">
        <v>554</v>
      </c>
      <c r="D479" s="104" t="s">
        <v>641</v>
      </c>
      <c r="E479" s="113" t="s">
        <v>880</v>
      </c>
      <c r="F479" s="113" t="s">
        <v>879</v>
      </c>
      <c r="G479" s="120">
        <v>33</v>
      </c>
    </row>
    <row r="480" spans="2:7">
      <c r="B480" s="109" t="s">
        <v>644</v>
      </c>
      <c r="C480" s="102" t="s">
        <v>554</v>
      </c>
      <c r="D480" s="102" t="s">
        <v>645</v>
      </c>
      <c r="E480" s="113" t="s">
        <v>881</v>
      </c>
      <c r="F480" s="113" t="s">
        <v>879</v>
      </c>
      <c r="G480" s="120">
        <v>22</v>
      </c>
    </row>
    <row r="481" spans="2:7">
      <c r="B481" s="108" t="s">
        <v>647</v>
      </c>
      <c r="C481" s="102" t="s">
        <v>554</v>
      </c>
      <c r="D481" s="102" t="s">
        <v>648</v>
      </c>
      <c r="E481" s="113" t="s">
        <v>882</v>
      </c>
      <c r="F481" s="113" t="s">
        <v>879</v>
      </c>
      <c r="G481" s="120">
        <v>16</v>
      </c>
    </row>
    <row r="482" spans="2:7">
      <c r="B482" s="105" t="s">
        <v>650</v>
      </c>
      <c r="C482" s="102" t="s">
        <v>554</v>
      </c>
      <c r="D482" s="102" t="s">
        <v>651</v>
      </c>
      <c r="E482" s="113" t="s">
        <v>883</v>
      </c>
      <c r="F482" s="113" t="s">
        <v>884</v>
      </c>
      <c r="G482" s="120">
        <v>211</v>
      </c>
    </row>
    <row r="483" spans="2:7">
      <c r="B483" s="105" t="s">
        <v>653</v>
      </c>
      <c r="C483" s="104" t="s">
        <v>554</v>
      </c>
      <c r="D483" s="104" t="s">
        <v>654</v>
      </c>
      <c r="E483" s="113" t="s">
        <v>885</v>
      </c>
      <c r="F483" s="113" t="s">
        <v>884</v>
      </c>
      <c r="G483" s="120">
        <v>254</v>
      </c>
    </row>
    <row r="484" spans="2:7">
      <c r="B484" s="105" t="s">
        <v>657</v>
      </c>
      <c r="C484" s="104" t="s">
        <v>554</v>
      </c>
      <c r="D484" s="104" t="s">
        <v>658</v>
      </c>
      <c r="E484" s="113" t="s">
        <v>886</v>
      </c>
      <c r="F484" s="113" t="s">
        <v>884</v>
      </c>
      <c r="G484" s="120">
        <v>185</v>
      </c>
    </row>
    <row r="485" spans="2:7">
      <c r="B485" s="105" t="s">
        <v>660</v>
      </c>
      <c r="C485" s="104" t="s">
        <v>554</v>
      </c>
      <c r="D485" s="104" t="s">
        <v>661</v>
      </c>
      <c r="E485" s="113" t="s">
        <v>887</v>
      </c>
      <c r="F485" s="113" t="s">
        <v>884</v>
      </c>
      <c r="G485" s="120">
        <v>125</v>
      </c>
    </row>
    <row r="486" spans="2:7">
      <c r="B486" s="109" t="s">
        <v>664</v>
      </c>
      <c r="C486" s="102" t="s">
        <v>554</v>
      </c>
      <c r="D486" s="102" t="s">
        <v>665</v>
      </c>
      <c r="E486" s="105" t="s">
        <v>888</v>
      </c>
      <c r="F486" s="104" t="s">
        <v>420</v>
      </c>
      <c r="G486" s="121">
        <v>224</v>
      </c>
    </row>
    <row r="487" spans="2:7">
      <c r="B487" s="105" t="s">
        <v>667</v>
      </c>
      <c r="C487" s="104" t="s">
        <v>554</v>
      </c>
      <c r="D487" s="104" t="s">
        <v>266</v>
      </c>
      <c r="E487" s="108" t="s">
        <v>889</v>
      </c>
      <c r="F487" s="104" t="s">
        <v>420</v>
      </c>
      <c r="G487" s="122">
        <v>126</v>
      </c>
    </row>
    <row r="488" spans="2:7">
      <c r="B488" s="105" t="s">
        <v>671</v>
      </c>
      <c r="C488" s="104" t="s">
        <v>672</v>
      </c>
      <c r="D488" s="104" t="s">
        <v>421</v>
      </c>
      <c r="E488" s="105" t="s">
        <v>890</v>
      </c>
      <c r="F488" s="104" t="s">
        <v>420</v>
      </c>
      <c r="G488" s="121">
        <v>263</v>
      </c>
    </row>
    <row r="489" spans="2:7">
      <c r="B489" s="105" t="s">
        <v>675</v>
      </c>
      <c r="C489" s="104" t="s">
        <v>672</v>
      </c>
      <c r="D489" s="104" t="s">
        <v>437</v>
      </c>
      <c r="E489" s="105" t="s">
        <v>891</v>
      </c>
      <c r="F489" s="104" t="s">
        <v>420</v>
      </c>
      <c r="G489" s="121">
        <v>210</v>
      </c>
    </row>
    <row r="490" spans="2:7">
      <c r="B490" s="109" t="s">
        <v>678</v>
      </c>
      <c r="C490" s="102" t="s">
        <v>672</v>
      </c>
      <c r="D490" s="102" t="s">
        <v>589</v>
      </c>
      <c r="E490" s="108" t="s">
        <v>892</v>
      </c>
      <c r="F490" s="104" t="s">
        <v>420</v>
      </c>
      <c r="G490" s="122">
        <v>196</v>
      </c>
    </row>
    <row r="491" spans="2:7">
      <c r="B491" s="105" t="s">
        <v>681</v>
      </c>
      <c r="C491" s="104" t="s">
        <v>672</v>
      </c>
      <c r="D491" s="104" t="s">
        <v>682</v>
      </c>
      <c r="E491" s="105" t="s">
        <v>893</v>
      </c>
      <c r="F491" s="104" t="s">
        <v>420</v>
      </c>
      <c r="G491" s="121">
        <v>111</v>
      </c>
    </row>
    <row r="492" spans="2:7">
      <c r="B492" s="105" t="s">
        <v>685</v>
      </c>
      <c r="C492" s="104" t="s">
        <v>672</v>
      </c>
      <c r="D492" s="104" t="s">
        <v>686</v>
      </c>
      <c r="E492" s="105" t="s">
        <v>894</v>
      </c>
      <c r="F492" s="104" t="s">
        <v>420</v>
      </c>
      <c r="G492" s="121">
        <v>114</v>
      </c>
    </row>
    <row r="493" spans="2:7">
      <c r="E493" s="108" t="s">
        <v>895</v>
      </c>
      <c r="F493" s="104" t="s">
        <v>420</v>
      </c>
      <c r="G493" s="123">
        <v>205</v>
      </c>
    </row>
    <row r="494" spans="2:7">
      <c r="B494" s="102" t="s">
        <v>118</v>
      </c>
      <c r="C494" s="102" t="s">
        <v>106</v>
      </c>
      <c r="D494" s="103" t="s">
        <v>119</v>
      </c>
      <c r="E494" s="107" t="s">
        <v>896</v>
      </c>
      <c r="F494" s="104" t="s">
        <v>420</v>
      </c>
      <c r="G494" s="121">
        <v>237</v>
      </c>
    </row>
    <row r="495" spans="2:7">
      <c r="B495" s="104" t="s">
        <v>123</v>
      </c>
      <c r="C495" s="104" t="s">
        <v>106</v>
      </c>
      <c r="D495" s="103" t="s">
        <v>124</v>
      </c>
      <c r="E495" s="105" t="s">
        <v>897</v>
      </c>
      <c r="F495" s="104" t="s">
        <v>420</v>
      </c>
      <c r="G495" s="121">
        <v>284</v>
      </c>
    </row>
    <row r="496" spans="2:7">
      <c r="B496" s="102" t="s">
        <v>128</v>
      </c>
      <c r="C496" s="104" t="s">
        <v>106</v>
      </c>
      <c r="D496" s="103" t="s">
        <v>129</v>
      </c>
      <c r="E496" s="109" t="s">
        <v>898</v>
      </c>
      <c r="F496" s="104" t="s">
        <v>420</v>
      </c>
      <c r="G496" s="121">
        <v>241</v>
      </c>
    </row>
    <row r="497" spans="2:7">
      <c r="B497" s="105" t="s">
        <v>133</v>
      </c>
      <c r="C497" s="104" t="s">
        <v>106</v>
      </c>
      <c r="D497" s="104" t="s">
        <v>134</v>
      </c>
      <c r="E497" s="105" t="s">
        <v>899</v>
      </c>
      <c r="F497" s="104" t="s">
        <v>420</v>
      </c>
      <c r="G497" s="121">
        <v>240</v>
      </c>
    </row>
    <row r="498" spans="2:7">
      <c r="B498" s="105" t="s">
        <v>139</v>
      </c>
      <c r="C498" s="104" t="s">
        <v>106</v>
      </c>
      <c r="D498" s="104" t="s">
        <v>140</v>
      </c>
      <c r="E498" s="105" t="s">
        <v>900</v>
      </c>
      <c r="F498" s="104" t="s">
        <v>420</v>
      </c>
      <c r="G498" s="121">
        <v>194</v>
      </c>
    </row>
    <row r="499" spans="2:7">
      <c r="B499" s="107" t="s">
        <v>144</v>
      </c>
      <c r="C499" s="102" t="s">
        <v>106</v>
      </c>
      <c r="D499" s="102" t="s">
        <v>145</v>
      </c>
      <c r="E499" s="105" t="s">
        <v>901</v>
      </c>
      <c r="F499" s="104" t="s">
        <v>420</v>
      </c>
      <c r="G499" s="121">
        <v>193</v>
      </c>
    </row>
    <row r="500" spans="2:7">
      <c r="B500" s="102" t="s">
        <v>148</v>
      </c>
      <c r="C500" s="104" t="s">
        <v>106</v>
      </c>
      <c r="D500" s="109" t="s">
        <v>149</v>
      </c>
      <c r="E500" s="108" t="s">
        <v>902</v>
      </c>
      <c r="F500" s="104" t="s">
        <v>420</v>
      </c>
      <c r="G500" s="121">
        <v>192</v>
      </c>
    </row>
    <row r="501" spans="2:7">
      <c r="B501" s="107" t="s">
        <v>152</v>
      </c>
      <c r="C501" s="102" t="s">
        <v>106</v>
      </c>
      <c r="D501" s="102" t="s">
        <v>153</v>
      </c>
      <c r="E501" s="105" t="s">
        <v>903</v>
      </c>
      <c r="F501" s="104" t="s">
        <v>420</v>
      </c>
      <c r="G501" s="121">
        <v>191</v>
      </c>
    </row>
    <row r="502" spans="2:7">
      <c r="B502" s="105" t="s">
        <v>156</v>
      </c>
      <c r="C502" s="102" t="s">
        <v>106</v>
      </c>
      <c r="D502" s="102" t="s">
        <v>157</v>
      </c>
      <c r="E502" s="105" t="s">
        <v>904</v>
      </c>
      <c r="F502" s="104" t="s">
        <v>420</v>
      </c>
      <c r="G502" s="121">
        <v>249</v>
      </c>
    </row>
    <row r="503" spans="2:7">
      <c r="B503" s="105" t="s">
        <v>160</v>
      </c>
      <c r="C503" s="102" t="s">
        <v>106</v>
      </c>
      <c r="D503" s="102" t="s">
        <v>161</v>
      </c>
      <c r="E503" s="105" t="s">
        <v>905</v>
      </c>
      <c r="F503" s="104" t="s">
        <v>420</v>
      </c>
      <c r="G503" s="121">
        <v>65</v>
      </c>
    </row>
    <row r="504" spans="2:7">
      <c r="B504" s="104" t="s">
        <v>164</v>
      </c>
      <c r="C504" s="104" t="s">
        <v>106</v>
      </c>
      <c r="D504" s="109" t="s">
        <v>165</v>
      </c>
      <c r="E504" s="105" t="s">
        <v>906</v>
      </c>
      <c r="F504" s="104" t="s">
        <v>420</v>
      </c>
      <c r="G504" s="121">
        <v>217</v>
      </c>
    </row>
    <row r="505" spans="2:7">
      <c r="B505" s="105" t="s">
        <v>168</v>
      </c>
      <c r="C505" s="102" t="s">
        <v>106</v>
      </c>
      <c r="D505" s="102" t="s">
        <v>169</v>
      </c>
      <c r="E505" s="105" t="s">
        <v>907</v>
      </c>
      <c r="F505" s="104" t="s">
        <v>420</v>
      </c>
      <c r="G505" s="121">
        <v>235</v>
      </c>
    </row>
    <row r="506" spans="2:7">
      <c r="B506" s="105" t="s">
        <v>172</v>
      </c>
      <c r="C506" s="102" t="s">
        <v>106</v>
      </c>
      <c r="D506" s="102" t="s">
        <v>173</v>
      </c>
      <c r="E506" s="105" t="s">
        <v>908</v>
      </c>
      <c r="F506" s="104" t="s">
        <v>420</v>
      </c>
      <c r="G506" s="121">
        <v>63</v>
      </c>
    </row>
    <row r="507" spans="2:7">
      <c r="B507" s="105" t="s">
        <v>176</v>
      </c>
      <c r="C507" s="104" t="s">
        <v>106</v>
      </c>
      <c r="D507" s="104" t="s">
        <v>177</v>
      </c>
      <c r="E507" s="109" t="s">
        <v>909</v>
      </c>
      <c r="F507" s="104" t="s">
        <v>420</v>
      </c>
      <c r="G507" s="121">
        <v>253</v>
      </c>
    </row>
    <row r="508" spans="2:7">
      <c r="B508" s="105" t="s">
        <v>180</v>
      </c>
      <c r="C508" s="102" t="s">
        <v>106</v>
      </c>
      <c r="D508" s="102" t="s">
        <v>181</v>
      </c>
      <c r="E508" s="105" t="s">
        <v>910</v>
      </c>
      <c r="F508" s="104" t="s">
        <v>420</v>
      </c>
      <c r="G508" s="121">
        <v>285</v>
      </c>
    </row>
    <row r="509" spans="2:7">
      <c r="B509" s="105" t="s">
        <v>184</v>
      </c>
      <c r="C509" s="104" t="s">
        <v>106</v>
      </c>
      <c r="D509" s="104" t="s">
        <v>185</v>
      </c>
      <c r="E509" s="109" t="s">
        <v>911</v>
      </c>
      <c r="F509" s="104" t="s">
        <v>420</v>
      </c>
      <c r="G509" s="121">
        <v>141</v>
      </c>
    </row>
    <row r="510" spans="2:7">
      <c r="B510" s="105" t="s">
        <v>188</v>
      </c>
      <c r="C510" s="102" t="s">
        <v>106</v>
      </c>
      <c r="D510" s="106" t="s">
        <v>189</v>
      </c>
      <c r="E510" s="109" t="s">
        <v>912</v>
      </c>
      <c r="F510" s="104" t="s">
        <v>420</v>
      </c>
      <c r="G510" s="121">
        <v>222</v>
      </c>
    </row>
    <row r="511" spans="2:7">
      <c r="B511" s="105" t="s">
        <v>192</v>
      </c>
      <c r="C511" s="104" t="s">
        <v>106</v>
      </c>
      <c r="D511" s="104" t="s">
        <v>193</v>
      </c>
      <c r="E511" s="105" t="s">
        <v>913</v>
      </c>
      <c r="F511" s="104" t="s">
        <v>420</v>
      </c>
      <c r="G511" s="121">
        <v>167</v>
      </c>
    </row>
    <row r="512" spans="2:7">
      <c r="B512" s="105" t="s">
        <v>196</v>
      </c>
      <c r="C512" s="104" t="s">
        <v>106</v>
      </c>
      <c r="D512" s="104" t="s">
        <v>197</v>
      </c>
      <c r="E512" s="109" t="s">
        <v>914</v>
      </c>
      <c r="F512" s="104" t="s">
        <v>420</v>
      </c>
      <c r="G512" s="121">
        <v>268</v>
      </c>
    </row>
    <row r="513" spans="2:7">
      <c r="B513" s="109" t="s">
        <v>200</v>
      </c>
      <c r="C513" s="104" t="s">
        <v>106</v>
      </c>
      <c r="D513" s="104" t="s">
        <v>201</v>
      </c>
      <c r="E513" s="108" t="s">
        <v>915</v>
      </c>
      <c r="F513" s="104" t="s">
        <v>420</v>
      </c>
      <c r="G513" s="121">
        <v>142</v>
      </c>
    </row>
    <row r="514" spans="2:7">
      <c r="B514" s="109" t="s">
        <v>204</v>
      </c>
      <c r="C514" s="102" t="s">
        <v>106</v>
      </c>
      <c r="D514" s="102" t="s">
        <v>205</v>
      </c>
      <c r="E514" s="105" t="s">
        <v>916</v>
      </c>
      <c r="F514" s="104" t="s">
        <v>420</v>
      </c>
      <c r="G514" s="121">
        <v>50</v>
      </c>
    </row>
    <row r="515" spans="2:7">
      <c r="B515" s="109" t="s">
        <v>208</v>
      </c>
      <c r="C515" s="102" t="s">
        <v>106</v>
      </c>
      <c r="D515" s="102" t="s">
        <v>209</v>
      </c>
      <c r="E515" s="105" t="s">
        <v>917</v>
      </c>
      <c r="F515" s="104" t="s">
        <v>420</v>
      </c>
      <c r="G515" s="121">
        <v>140</v>
      </c>
    </row>
    <row r="516" spans="2:7">
      <c r="B516" s="105" t="s">
        <v>212</v>
      </c>
      <c r="C516" s="104" t="s">
        <v>106</v>
      </c>
      <c r="D516" s="104" t="s">
        <v>213</v>
      </c>
      <c r="E516" s="105" t="s">
        <v>918</v>
      </c>
      <c r="F516" s="104" t="s">
        <v>919</v>
      </c>
      <c r="G516" s="121">
        <v>3</v>
      </c>
    </row>
    <row r="517" spans="2:7">
      <c r="B517" s="105" t="s">
        <v>216</v>
      </c>
      <c r="C517" s="102" t="s">
        <v>106</v>
      </c>
      <c r="D517" s="102" t="s">
        <v>217</v>
      </c>
      <c r="E517" s="105" t="s">
        <v>920</v>
      </c>
      <c r="F517" s="104" t="s">
        <v>919</v>
      </c>
      <c r="G517" s="121">
        <v>4</v>
      </c>
    </row>
    <row r="518" spans="2:7">
      <c r="B518" s="109" t="s">
        <v>220</v>
      </c>
      <c r="C518" s="102" t="s">
        <v>106</v>
      </c>
      <c r="D518" s="102" t="s">
        <v>221</v>
      </c>
      <c r="E518" s="109" t="s">
        <v>921</v>
      </c>
      <c r="F518" s="104" t="s">
        <v>919</v>
      </c>
      <c r="G518" s="121">
        <v>8</v>
      </c>
    </row>
    <row r="519" spans="2:7">
      <c r="B519" s="107" t="s">
        <v>224</v>
      </c>
      <c r="C519" s="102" t="s">
        <v>106</v>
      </c>
      <c r="D519" s="102" t="s">
        <v>225</v>
      </c>
      <c r="E519" s="105" t="s">
        <v>922</v>
      </c>
      <c r="F519" s="104" t="s">
        <v>919</v>
      </c>
      <c r="G519" s="121">
        <v>1</v>
      </c>
    </row>
    <row r="520" spans="2:7">
      <c r="B520" s="109" t="s">
        <v>228</v>
      </c>
      <c r="C520" s="102" t="s">
        <v>106</v>
      </c>
      <c r="D520" s="102" t="s">
        <v>229</v>
      </c>
      <c r="E520" s="105" t="s">
        <v>923</v>
      </c>
      <c r="F520" s="104" t="s">
        <v>924</v>
      </c>
      <c r="G520" s="121">
        <v>1</v>
      </c>
    </row>
    <row r="521" spans="2:7">
      <c r="B521" s="105" t="s">
        <v>232</v>
      </c>
      <c r="C521" s="102" t="s">
        <v>106</v>
      </c>
      <c r="D521" s="102" t="s">
        <v>233</v>
      </c>
      <c r="E521" s="105" t="s">
        <v>925</v>
      </c>
      <c r="F521" s="104" t="s">
        <v>924</v>
      </c>
      <c r="G521" s="121">
        <v>9</v>
      </c>
    </row>
    <row r="522" spans="2:7">
      <c r="B522" s="105" t="s">
        <v>236</v>
      </c>
      <c r="C522" s="104" t="s">
        <v>106</v>
      </c>
      <c r="D522" s="104" t="s">
        <v>237</v>
      </c>
      <c r="E522" s="109" t="s">
        <v>926</v>
      </c>
      <c r="F522" s="104" t="s">
        <v>924</v>
      </c>
      <c r="G522" s="121">
        <v>4</v>
      </c>
    </row>
    <row r="523" spans="2:7">
      <c r="B523" s="105" t="s">
        <v>240</v>
      </c>
      <c r="C523" s="104" t="s">
        <v>106</v>
      </c>
      <c r="D523" s="104" t="s">
        <v>241</v>
      </c>
      <c r="E523" s="105" t="s">
        <v>927</v>
      </c>
      <c r="F523" s="104" t="s">
        <v>924</v>
      </c>
      <c r="G523" s="121">
        <v>88</v>
      </c>
    </row>
    <row r="524" spans="2:7">
      <c r="B524" s="105" t="s">
        <v>244</v>
      </c>
      <c r="C524" s="102" t="s">
        <v>106</v>
      </c>
      <c r="D524" s="102" t="s">
        <v>245</v>
      </c>
      <c r="E524" s="105" t="s">
        <v>928</v>
      </c>
      <c r="F524" s="104" t="s">
        <v>924</v>
      </c>
      <c r="G524" s="121">
        <v>96</v>
      </c>
    </row>
    <row r="525" spans="2:7">
      <c r="B525" s="105" t="s">
        <v>248</v>
      </c>
      <c r="C525" s="102" t="s">
        <v>106</v>
      </c>
      <c r="D525" s="106" t="s">
        <v>249</v>
      </c>
      <c r="E525" s="105" t="s">
        <v>929</v>
      </c>
      <c r="F525" s="104" t="s">
        <v>924</v>
      </c>
      <c r="G525" s="121">
        <v>99</v>
      </c>
    </row>
    <row r="526" spans="2:7">
      <c r="B526" s="105" t="s">
        <v>252</v>
      </c>
      <c r="C526" s="104" t="s">
        <v>106</v>
      </c>
      <c r="D526" s="104" t="s">
        <v>253</v>
      </c>
      <c r="E526" s="108" t="s">
        <v>930</v>
      </c>
      <c r="F526" s="104" t="s">
        <v>924</v>
      </c>
      <c r="G526" s="121">
        <v>98</v>
      </c>
    </row>
    <row r="527" spans="2:7">
      <c r="B527" s="105" t="s">
        <v>256</v>
      </c>
      <c r="C527" s="104" t="s">
        <v>106</v>
      </c>
      <c r="D527" s="104" t="s">
        <v>257</v>
      </c>
      <c r="E527" s="108" t="s">
        <v>931</v>
      </c>
      <c r="F527" s="104" t="s">
        <v>924</v>
      </c>
      <c r="G527" s="121">
        <v>115</v>
      </c>
    </row>
    <row r="528" spans="2:7">
      <c r="B528" s="105" t="s">
        <v>260</v>
      </c>
      <c r="C528" s="102" t="s">
        <v>106</v>
      </c>
      <c r="D528" s="102" t="s">
        <v>261</v>
      </c>
      <c r="E528" s="105" t="s">
        <v>932</v>
      </c>
      <c r="F528" s="104" t="s">
        <v>924</v>
      </c>
      <c r="G528" s="121">
        <v>69</v>
      </c>
    </row>
    <row r="529" spans="2:7">
      <c r="B529" s="105" t="s">
        <v>264</v>
      </c>
      <c r="C529" s="102" t="s">
        <v>106</v>
      </c>
      <c r="D529" s="102" t="s">
        <v>151</v>
      </c>
      <c r="E529" s="105" t="s">
        <v>933</v>
      </c>
      <c r="F529" s="104" t="s">
        <v>924</v>
      </c>
      <c r="G529" s="121">
        <v>113</v>
      </c>
    </row>
    <row r="530" spans="2:7">
      <c r="B530" s="108" t="s">
        <v>267</v>
      </c>
      <c r="C530" s="102" t="s">
        <v>106</v>
      </c>
      <c r="D530" s="102" t="s">
        <v>268</v>
      </c>
      <c r="E530" s="105" t="s">
        <v>934</v>
      </c>
      <c r="F530" s="104" t="s">
        <v>924</v>
      </c>
      <c r="G530" s="121">
        <v>75</v>
      </c>
    </row>
    <row r="531" spans="2:7">
      <c r="B531" s="105" t="s">
        <v>271</v>
      </c>
      <c r="C531" s="102" t="s">
        <v>106</v>
      </c>
      <c r="D531" s="102" t="s">
        <v>272</v>
      </c>
      <c r="E531" s="105" t="s">
        <v>935</v>
      </c>
      <c r="F531" s="104" t="s">
        <v>924</v>
      </c>
      <c r="G531" s="121">
        <v>67</v>
      </c>
    </row>
    <row r="532" spans="2:7">
      <c r="B532" s="108" t="s">
        <v>275</v>
      </c>
      <c r="C532" s="102" t="s">
        <v>106</v>
      </c>
      <c r="D532" s="102" t="s">
        <v>276</v>
      </c>
      <c r="E532" s="105" t="s">
        <v>936</v>
      </c>
      <c r="F532" s="104" t="s">
        <v>924</v>
      </c>
      <c r="G532" s="121">
        <v>68</v>
      </c>
    </row>
    <row r="533" spans="2:7">
      <c r="B533" s="108" t="s">
        <v>279</v>
      </c>
      <c r="C533" s="102" t="s">
        <v>106</v>
      </c>
      <c r="D533" s="102" t="s">
        <v>280</v>
      </c>
      <c r="E533" s="105" t="s">
        <v>937</v>
      </c>
      <c r="F533" s="102" t="s">
        <v>938</v>
      </c>
      <c r="G533" s="121">
        <v>2</v>
      </c>
    </row>
    <row r="534" spans="2:7">
      <c r="B534" s="105" t="s">
        <v>283</v>
      </c>
      <c r="C534" s="102" t="s">
        <v>106</v>
      </c>
      <c r="D534" s="102" t="s">
        <v>284</v>
      </c>
      <c r="E534" s="108" t="s">
        <v>939</v>
      </c>
      <c r="F534" s="102" t="s">
        <v>938</v>
      </c>
      <c r="G534" s="121">
        <v>68</v>
      </c>
    </row>
    <row r="535" spans="2:7">
      <c r="B535" s="105" t="s">
        <v>287</v>
      </c>
      <c r="C535" s="104" t="s">
        <v>106</v>
      </c>
      <c r="D535" s="104" t="s">
        <v>288</v>
      </c>
      <c r="E535" s="105" t="s">
        <v>940</v>
      </c>
      <c r="F535" s="102" t="s">
        <v>938</v>
      </c>
      <c r="G535" s="121">
        <v>64</v>
      </c>
    </row>
    <row r="536" spans="2:7">
      <c r="B536" s="109" t="s">
        <v>291</v>
      </c>
      <c r="C536" s="102" t="s">
        <v>106</v>
      </c>
      <c r="D536" s="102" t="s">
        <v>292</v>
      </c>
      <c r="E536" s="105" t="s">
        <v>941</v>
      </c>
      <c r="F536" s="102" t="s">
        <v>938</v>
      </c>
      <c r="G536" s="121">
        <v>4</v>
      </c>
    </row>
    <row r="537" spans="2:7">
      <c r="B537" s="105" t="s">
        <v>295</v>
      </c>
      <c r="C537" s="102" t="s">
        <v>106</v>
      </c>
      <c r="D537" s="102" t="s">
        <v>296</v>
      </c>
      <c r="E537" s="108" t="s">
        <v>942</v>
      </c>
      <c r="F537" s="102" t="s">
        <v>938</v>
      </c>
      <c r="G537" s="121">
        <v>53</v>
      </c>
    </row>
    <row r="538" spans="2:7">
      <c r="B538" s="105" t="s">
        <v>299</v>
      </c>
      <c r="C538" s="102" t="s">
        <v>106</v>
      </c>
      <c r="D538" s="102" t="s">
        <v>300</v>
      </c>
      <c r="E538" s="108" t="s">
        <v>943</v>
      </c>
      <c r="F538" s="102" t="s">
        <v>938</v>
      </c>
      <c r="G538" s="121">
        <v>67</v>
      </c>
    </row>
    <row r="539" spans="2:7">
      <c r="B539" s="108" t="s">
        <v>303</v>
      </c>
      <c r="C539" s="102" t="s">
        <v>106</v>
      </c>
      <c r="D539" s="106" t="s">
        <v>304</v>
      </c>
      <c r="E539" s="105" t="s">
        <v>944</v>
      </c>
      <c r="F539" s="102" t="s">
        <v>938</v>
      </c>
      <c r="G539" s="121">
        <v>46</v>
      </c>
    </row>
    <row r="540" spans="2:7">
      <c r="B540" s="105" t="s">
        <v>307</v>
      </c>
      <c r="C540" s="102" t="s">
        <v>106</v>
      </c>
      <c r="D540" s="102" t="s">
        <v>308</v>
      </c>
      <c r="E540" s="105" t="s">
        <v>945</v>
      </c>
      <c r="F540" s="102" t="s">
        <v>938</v>
      </c>
      <c r="G540" s="121">
        <v>63</v>
      </c>
    </row>
    <row r="541" spans="2:7">
      <c r="B541" s="108" t="s">
        <v>311</v>
      </c>
      <c r="C541" s="102" t="s">
        <v>106</v>
      </c>
      <c r="D541" s="102" t="s">
        <v>312</v>
      </c>
      <c r="E541" s="105" t="s">
        <v>946</v>
      </c>
      <c r="F541" s="102" t="s">
        <v>938</v>
      </c>
      <c r="G541" s="121">
        <v>66</v>
      </c>
    </row>
    <row r="542" spans="2:7">
      <c r="B542" s="109" t="s">
        <v>315</v>
      </c>
      <c r="C542" s="102" t="s">
        <v>106</v>
      </c>
      <c r="D542" s="102" t="s">
        <v>316</v>
      </c>
      <c r="E542" s="109" t="s">
        <v>947</v>
      </c>
      <c r="F542" s="102" t="s">
        <v>938</v>
      </c>
      <c r="G542" s="121">
        <v>45</v>
      </c>
    </row>
    <row r="543" spans="2:7">
      <c r="B543" s="109" t="s">
        <v>319</v>
      </c>
      <c r="C543" s="102" t="s">
        <v>106</v>
      </c>
      <c r="D543" s="102" t="s">
        <v>320</v>
      </c>
      <c r="E543" s="108" t="s">
        <v>948</v>
      </c>
      <c r="F543" s="102" t="s">
        <v>938</v>
      </c>
      <c r="G543" s="121">
        <v>47</v>
      </c>
    </row>
    <row r="544" spans="2:7">
      <c r="B544" s="105" t="s">
        <v>323</v>
      </c>
      <c r="C544" s="102" t="s">
        <v>106</v>
      </c>
      <c r="D544" s="102" t="s">
        <v>324</v>
      </c>
      <c r="E544" s="105" t="s">
        <v>949</v>
      </c>
      <c r="F544" s="102" t="s">
        <v>938</v>
      </c>
      <c r="G544" s="121">
        <v>69</v>
      </c>
    </row>
    <row r="545" spans="2:7">
      <c r="B545" s="109" t="s">
        <v>327</v>
      </c>
      <c r="C545" s="102" t="s">
        <v>106</v>
      </c>
      <c r="D545" s="102" t="s">
        <v>328</v>
      </c>
      <c r="E545" s="105" t="s">
        <v>950</v>
      </c>
      <c r="F545" s="102" t="s">
        <v>938</v>
      </c>
      <c r="G545" s="121">
        <v>49</v>
      </c>
    </row>
    <row r="546" spans="2:7">
      <c r="B546" s="105" t="s">
        <v>331</v>
      </c>
      <c r="C546" s="102" t="s">
        <v>106</v>
      </c>
      <c r="D546" s="102" t="s">
        <v>332</v>
      </c>
      <c r="E546" s="105" t="s">
        <v>951</v>
      </c>
      <c r="F546" s="102" t="s">
        <v>938</v>
      </c>
      <c r="G546" s="121">
        <v>43</v>
      </c>
    </row>
    <row r="547" spans="2:7">
      <c r="B547" s="105" t="s">
        <v>335</v>
      </c>
      <c r="C547" s="102" t="s">
        <v>106</v>
      </c>
      <c r="D547" s="102" t="s">
        <v>336</v>
      </c>
      <c r="E547" s="105" t="s">
        <v>952</v>
      </c>
      <c r="F547" s="102" t="s">
        <v>953</v>
      </c>
      <c r="G547" s="121">
        <v>50</v>
      </c>
    </row>
    <row r="548" spans="2:7">
      <c r="B548" s="105" t="s">
        <v>339</v>
      </c>
      <c r="C548" s="102" t="s">
        <v>106</v>
      </c>
      <c r="D548" s="102" t="s">
        <v>340</v>
      </c>
      <c r="E548" s="105" t="s">
        <v>954</v>
      </c>
      <c r="F548" s="102" t="s">
        <v>953</v>
      </c>
      <c r="G548" s="121">
        <v>59</v>
      </c>
    </row>
    <row r="549" spans="2:7">
      <c r="B549" s="109" t="s">
        <v>343</v>
      </c>
      <c r="C549" s="102" t="s">
        <v>106</v>
      </c>
      <c r="D549" s="102" t="s">
        <v>344</v>
      </c>
      <c r="E549" s="105" t="s">
        <v>955</v>
      </c>
      <c r="F549" s="102" t="s">
        <v>953</v>
      </c>
      <c r="G549" s="121">
        <v>58</v>
      </c>
    </row>
    <row r="550" spans="2:7">
      <c r="B550" s="105" t="s">
        <v>347</v>
      </c>
      <c r="C550" s="102" t="s">
        <v>106</v>
      </c>
      <c r="D550" s="102" t="s">
        <v>348</v>
      </c>
      <c r="E550" s="105" t="s">
        <v>956</v>
      </c>
      <c r="F550" s="102" t="s">
        <v>953</v>
      </c>
      <c r="G550" s="121">
        <v>57</v>
      </c>
    </row>
    <row r="551" spans="2:7">
      <c r="B551" s="109" t="s">
        <v>351</v>
      </c>
      <c r="C551" s="102" t="s">
        <v>106</v>
      </c>
      <c r="D551" s="102" t="s">
        <v>352</v>
      </c>
      <c r="E551" s="105" t="s">
        <v>957</v>
      </c>
      <c r="F551" s="102" t="s">
        <v>958</v>
      </c>
      <c r="G551" s="121">
        <v>80</v>
      </c>
    </row>
    <row r="552" spans="2:7">
      <c r="B552" s="108" t="s">
        <v>355</v>
      </c>
      <c r="C552" s="102" t="s">
        <v>106</v>
      </c>
      <c r="D552" s="102" t="s">
        <v>356</v>
      </c>
      <c r="E552" s="105" t="s">
        <v>959</v>
      </c>
      <c r="F552" s="102" t="s">
        <v>958</v>
      </c>
      <c r="G552" s="121">
        <v>3</v>
      </c>
    </row>
    <row r="553" spans="2:7">
      <c r="B553" s="105" t="s">
        <v>359</v>
      </c>
      <c r="C553" s="102" t="s">
        <v>106</v>
      </c>
      <c r="D553" s="102" t="s">
        <v>179</v>
      </c>
      <c r="E553" s="105" t="s">
        <v>960</v>
      </c>
      <c r="F553" s="102" t="s">
        <v>958</v>
      </c>
      <c r="G553" s="121">
        <v>8</v>
      </c>
    </row>
    <row r="554" spans="2:7">
      <c r="B554" s="108" t="s">
        <v>362</v>
      </c>
      <c r="C554" s="102" t="s">
        <v>106</v>
      </c>
      <c r="D554" s="102" t="s">
        <v>363</v>
      </c>
      <c r="E554" s="105" t="s">
        <v>961</v>
      </c>
      <c r="F554" s="102" t="s">
        <v>958</v>
      </c>
      <c r="G554" s="121">
        <v>56</v>
      </c>
    </row>
    <row r="555" spans="2:7">
      <c r="B555" s="108" t="s">
        <v>366</v>
      </c>
      <c r="C555" s="102" t="s">
        <v>106</v>
      </c>
      <c r="D555" s="102" t="s">
        <v>367</v>
      </c>
      <c r="E555" s="105" t="s">
        <v>962</v>
      </c>
      <c r="F555" s="102" t="s">
        <v>958</v>
      </c>
      <c r="G555" s="121">
        <v>81</v>
      </c>
    </row>
    <row r="556" spans="2:7">
      <c r="B556" s="109" t="s">
        <v>370</v>
      </c>
      <c r="C556" s="102" t="s">
        <v>106</v>
      </c>
      <c r="D556" s="102" t="s">
        <v>371</v>
      </c>
      <c r="E556" s="105" t="s">
        <v>963</v>
      </c>
      <c r="F556" s="102" t="s">
        <v>958</v>
      </c>
      <c r="G556" s="121">
        <v>11</v>
      </c>
    </row>
    <row r="557" spans="2:7">
      <c r="B557" s="105" t="s">
        <v>374</v>
      </c>
      <c r="C557" s="102" t="s">
        <v>106</v>
      </c>
      <c r="D557" s="102" t="s">
        <v>375</v>
      </c>
      <c r="E557" s="105" t="s">
        <v>964</v>
      </c>
      <c r="F557" s="102" t="s">
        <v>958</v>
      </c>
      <c r="G557" s="121">
        <v>12</v>
      </c>
    </row>
    <row r="558" spans="2:7">
      <c r="B558" s="105" t="s">
        <v>378</v>
      </c>
      <c r="C558" s="102" t="s">
        <v>106</v>
      </c>
      <c r="D558" s="102" t="s">
        <v>379</v>
      </c>
      <c r="E558" s="105" t="s">
        <v>965</v>
      </c>
      <c r="F558" s="102" t="s">
        <v>958</v>
      </c>
      <c r="G558" s="121">
        <v>10</v>
      </c>
    </row>
    <row r="559" spans="2:7">
      <c r="B559" s="105" t="s">
        <v>382</v>
      </c>
      <c r="C559" s="102" t="s">
        <v>106</v>
      </c>
      <c r="D559" s="102" t="s">
        <v>383</v>
      </c>
      <c r="E559" s="105" t="s">
        <v>966</v>
      </c>
      <c r="F559" s="102" t="s">
        <v>958</v>
      </c>
      <c r="G559" s="121">
        <v>14</v>
      </c>
    </row>
    <row r="560" spans="2:7">
      <c r="B560" s="105" t="s">
        <v>386</v>
      </c>
      <c r="C560" s="102" t="s">
        <v>106</v>
      </c>
      <c r="D560" s="102" t="s">
        <v>387</v>
      </c>
      <c r="E560" s="105" t="s">
        <v>967</v>
      </c>
      <c r="F560" s="102" t="s">
        <v>958</v>
      </c>
      <c r="G560" s="121">
        <v>96</v>
      </c>
    </row>
    <row r="561" spans="2:7">
      <c r="B561" s="109" t="s">
        <v>390</v>
      </c>
      <c r="C561" s="102" t="s">
        <v>106</v>
      </c>
      <c r="D561" s="102" t="s">
        <v>391</v>
      </c>
      <c r="E561" s="105" t="s">
        <v>968</v>
      </c>
      <c r="F561" s="102" t="s">
        <v>958</v>
      </c>
      <c r="G561" s="121">
        <v>46</v>
      </c>
    </row>
    <row r="562" spans="2:7">
      <c r="B562" s="107" t="s">
        <v>394</v>
      </c>
      <c r="C562" s="102" t="s">
        <v>106</v>
      </c>
      <c r="D562" s="102" t="s">
        <v>395</v>
      </c>
      <c r="E562" s="105" t="s">
        <v>969</v>
      </c>
      <c r="F562" s="102" t="s">
        <v>958</v>
      </c>
      <c r="G562" s="121">
        <v>16</v>
      </c>
    </row>
    <row r="563" spans="2:7">
      <c r="B563" s="105" t="s">
        <v>398</v>
      </c>
      <c r="C563" s="102" t="s">
        <v>106</v>
      </c>
      <c r="D563" s="102" t="s">
        <v>399</v>
      </c>
      <c r="E563" s="105" t="s">
        <v>970</v>
      </c>
      <c r="F563" s="102" t="s">
        <v>958</v>
      </c>
      <c r="G563" s="121">
        <v>37</v>
      </c>
    </row>
    <row r="564" spans="2:7">
      <c r="B564" s="109" t="s">
        <v>402</v>
      </c>
      <c r="C564" s="102" t="s">
        <v>106</v>
      </c>
      <c r="D564" s="102" t="s">
        <v>253</v>
      </c>
      <c r="E564" s="105" t="s">
        <v>971</v>
      </c>
      <c r="F564" s="102" t="s">
        <v>958</v>
      </c>
      <c r="G564" s="121">
        <v>19</v>
      </c>
    </row>
    <row r="565" spans="2:7">
      <c r="B565" s="105" t="s">
        <v>405</v>
      </c>
      <c r="C565" s="102" t="s">
        <v>106</v>
      </c>
      <c r="D565" s="102" t="s">
        <v>406</v>
      </c>
      <c r="E565" s="105" t="s">
        <v>972</v>
      </c>
      <c r="F565" s="102" t="s">
        <v>958</v>
      </c>
      <c r="G565" s="121">
        <v>33</v>
      </c>
    </row>
    <row r="566" spans="2:7">
      <c r="B566" s="105" t="s">
        <v>409</v>
      </c>
      <c r="C566" s="102" t="s">
        <v>106</v>
      </c>
      <c r="D566" s="102" t="s">
        <v>410</v>
      </c>
      <c r="E566" s="105" t="s">
        <v>973</v>
      </c>
      <c r="F566" s="102" t="s">
        <v>958</v>
      </c>
      <c r="G566" s="121">
        <v>32</v>
      </c>
    </row>
    <row r="567" spans="2:7">
      <c r="B567" s="105" t="s">
        <v>413</v>
      </c>
      <c r="C567" s="102" t="s">
        <v>106</v>
      </c>
      <c r="D567" s="102" t="s">
        <v>414</v>
      </c>
      <c r="E567" s="105"/>
      <c r="F567" s="102"/>
      <c r="G567" s="121"/>
    </row>
    <row r="568" spans="2:7">
      <c r="B568" s="105" t="s">
        <v>417</v>
      </c>
      <c r="C568" s="104" t="s">
        <v>106</v>
      </c>
      <c r="D568" s="104" t="s">
        <v>418</v>
      </c>
      <c r="E568" s="105"/>
      <c r="F568" s="102"/>
      <c r="G568" s="121"/>
    </row>
    <row r="569" spans="2:7">
      <c r="B569" s="105" t="s">
        <v>422</v>
      </c>
      <c r="C569" s="102" t="s">
        <v>106</v>
      </c>
      <c r="D569" s="102" t="s">
        <v>423</v>
      </c>
      <c r="E569" s="110" t="s">
        <v>974</v>
      </c>
      <c r="F569" s="104" t="s">
        <v>700</v>
      </c>
      <c r="G569" s="111" t="s">
        <v>713</v>
      </c>
    </row>
    <row r="570" spans="2:7">
      <c r="B570" s="105" t="s">
        <v>426</v>
      </c>
      <c r="C570" s="102" t="s">
        <v>106</v>
      </c>
      <c r="D570" s="102" t="s">
        <v>427</v>
      </c>
      <c r="E570" s="110" t="s">
        <v>975</v>
      </c>
      <c r="F570" s="104" t="s">
        <v>700</v>
      </c>
      <c r="G570" s="111" t="s">
        <v>717</v>
      </c>
    </row>
    <row r="571" spans="2:7">
      <c r="B571" s="105" t="s">
        <v>430</v>
      </c>
      <c r="C571" s="102" t="s">
        <v>106</v>
      </c>
      <c r="D571" s="102" t="s">
        <v>431</v>
      </c>
      <c r="E571" s="110" t="s">
        <v>976</v>
      </c>
      <c r="F571" s="104" t="s">
        <v>700</v>
      </c>
      <c r="G571" s="111" t="s">
        <v>732</v>
      </c>
    </row>
    <row r="572" spans="2:7">
      <c r="B572" s="107" t="s">
        <v>434</v>
      </c>
      <c r="C572" s="102" t="s">
        <v>106</v>
      </c>
      <c r="D572" s="102" t="s">
        <v>435</v>
      </c>
      <c r="E572" s="110" t="s">
        <v>977</v>
      </c>
      <c r="F572" s="104" t="s">
        <v>700</v>
      </c>
      <c r="G572" s="111" t="s">
        <v>736</v>
      </c>
    </row>
    <row r="573" spans="2:7">
      <c r="B573" s="105" t="s">
        <v>438</v>
      </c>
      <c r="C573" s="104" t="s">
        <v>106</v>
      </c>
      <c r="D573" s="104" t="s">
        <v>439</v>
      </c>
      <c r="E573" s="102" t="s">
        <v>740</v>
      </c>
      <c r="F573" s="104" t="s">
        <v>700</v>
      </c>
      <c r="G573" s="106" t="s">
        <v>741</v>
      </c>
    </row>
    <row r="574" spans="2:7">
      <c r="B574" s="107" t="s">
        <v>442</v>
      </c>
      <c r="C574" s="102" t="s">
        <v>106</v>
      </c>
      <c r="D574" s="102" t="s">
        <v>443</v>
      </c>
      <c r="E574" s="102" t="s">
        <v>464</v>
      </c>
      <c r="F574" s="104" t="s">
        <v>494</v>
      </c>
      <c r="G574" s="106" t="s">
        <v>978</v>
      </c>
    </row>
    <row r="575" spans="2:7">
      <c r="B575" s="105" t="s">
        <v>446</v>
      </c>
      <c r="C575" s="102" t="s">
        <v>106</v>
      </c>
      <c r="D575" s="102" t="s">
        <v>447</v>
      </c>
      <c r="E575" s="102" t="s">
        <v>979</v>
      </c>
      <c r="F575" s="104" t="s">
        <v>700</v>
      </c>
      <c r="G575" s="106" t="s">
        <v>980</v>
      </c>
    </row>
    <row r="576" spans="2:7">
      <c r="B576" s="108" t="s">
        <v>449</v>
      </c>
      <c r="C576" s="102" t="s">
        <v>106</v>
      </c>
      <c r="D576" s="102" t="s">
        <v>450</v>
      </c>
      <c r="E576" s="102" t="s">
        <v>975</v>
      </c>
      <c r="F576" s="104" t="s">
        <v>700</v>
      </c>
      <c r="G576" s="106" t="s">
        <v>981</v>
      </c>
    </row>
    <row r="577" spans="2:7">
      <c r="B577" s="105" t="s">
        <v>452</v>
      </c>
      <c r="C577" s="104" t="s">
        <v>106</v>
      </c>
      <c r="D577" s="112" t="s">
        <v>453</v>
      </c>
      <c r="E577" s="105" t="s">
        <v>976</v>
      </c>
      <c r="F577" s="102" t="s">
        <v>700</v>
      </c>
      <c r="G577" s="106" t="s">
        <v>982</v>
      </c>
    </row>
    <row r="578" spans="2:7">
      <c r="B578" s="105" t="s">
        <v>455</v>
      </c>
      <c r="C578" s="104" t="s">
        <v>106</v>
      </c>
      <c r="D578" s="104" t="s">
        <v>456</v>
      </c>
      <c r="E578" s="105" t="s">
        <v>983</v>
      </c>
      <c r="F578" s="102" t="s">
        <v>700</v>
      </c>
      <c r="G578" s="106" t="s">
        <v>984</v>
      </c>
    </row>
    <row r="579" spans="2:7">
      <c r="B579" s="109" t="s">
        <v>460</v>
      </c>
      <c r="C579" s="104" t="s">
        <v>106</v>
      </c>
      <c r="D579" s="104" t="s">
        <v>461</v>
      </c>
      <c r="E579" s="105" t="s">
        <v>740</v>
      </c>
      <c r="F579" s="102" t="s">
        <v>700</v>
      </c>
      <c r="G579" s="106" t="s">
        <v>985</v>
      </c>
    </row>
    <row r="580" spans="2:7">
      <c r="B580" s="105" t="s">
        <v>464</v>
      </c>
      <c r="C580" s="102" t="s">
        <v>106</v>
      </c>
      <c r="D580" s="102" t="s">
        <v>465</v>
      </c>
      <c r="E580" s="105" t="s">
        <v>986</v>
      </c>
      <c r="F580" s="102" t="s">
        <v>494</v>
      </c>
      <c r="G580" s="106" t="s">
        <v>978</v>
      </c>
    </row>
    <row r="581" spans="2:7">
      <c r="B581" s="108" t="s">
        <v>468</v>
      </c>
      <c r="C581" s="102" t="s">
        <v>106</v>
      </c>
      <c r="D581" s="102" t="s">
        <v>469</v>
      </c>
      <c r="E581" s="105" t="s">
        <v>720</v>
      </c>
      <c r="F581" s="102" t="s">
        <v>700</v>
      </c>
      <c r="G581" s="106" t="s">
        <v>987</v>
      </c>
    </row>
    <row r="582" spans="2:7">
      <c r="B582" s="105" t="s">
        <v>471</v>
      </c>
      <c r="C582" s="102" t="s">
        <v>106</v>
      </c>
      <c r="D582" s="102" t="s">
        <v>472</v>
      </c>
      <c r="E582" s="105" t="s">
        <v>988</v>
      </c>
      <c r="F582" s="102" t="s">
        <v>700</v>
      </c>
      <c r="G582" s="106" t="s">
        <v>989</v>
      </c>
    </row>
    <row r="583" spans="2:7">
      <c r="B583" s="105" t="s">
        <v>475</v>
      </c>
      <c r="C583" s="102" t="s">
        <v>106</v>
      </c>
      <c r="D583" s="102" t="s">
        <v>476</v>
      </c>
      <c r="E583" s="105" t="s">
        <v>720</v>
      </c>
      <c r="F583" s="102" t="s">
        <v>700</v>
      </c>
      <c r="G583" s="106" t="s">
        <v>987</v>
      </c>
    </row>
    <row r="584" spans="2:7">
      <c r="B584" s="105" t="s">
        <v>479</v>
      </c>
      <c r="C584" s="102" t="s">
        <v>106</v>
      </c>
      <c r="D584" s="102" t="s">
        <v>480</v>
      </c>
      <c r="E584" s="105" t="s">
        <v>988</v>
      </c>
      <c r="F584" s="102" t="s">
        <v>700</v>
      </c>
      <c r="G584" s="106" t="s">
        <v>989</v>
      </c>
    </row>
    <row r="585" spans="2:7">
      <c r="B585" s="105" t="s">
        <v>482</v>
      </c>
      <c r="C585" s="104" t="s">
        <v>106</v>
      </c>
      <c r="D585" s="104" t="s">
        <v>483</v>
      </c>
      <c r="E585" s="105" t="s">
        <v>572</v>
      </c>
      <c r="F585" s="102" t="s">
        <v>494</v>
      </c>
      <c r="G585" s="102" t="s">
        <v>573</v>
      </c>
    </row>
    <row r="586" spans="2:7">
      <c r="B586" s="105" t="s">
        <v>485</v>
      </c>
      <c r="C586" s="102" t="s">
        <v>106</v>
      </c>
      <c r="D586" s="102" t="s">
        <v>486</v>
      </c>
      <c r="E586" s="105" t="s">
        <v>990</v>
      </c>
      <c r="F586" s="102" t="s">
        <v>494</v>
      </c>
      <c r="G586" s="102" t="s">
        <v>577</v>
      </c>
    </row>
    <row r="587" spans="2:7">
      <c r="B587" s="105" t="s">
        <v>489</v>
      </c>
      <c r="C587" s="102" t="s">
        <v>106</v>
      </c>
      <c r="D587" s="102" t="s">
        <v>490</v>
      </c>
      <c r="E587" s="107" t="s">
        <v>991</v>
      </c>
      <c r="F587" s="102" t="s">
        <v>494</v>
      </c>
      <c r="G587" s="102" t="s">
        <v>249</v>
      </c>
    </row>
    <row r="588" spans="2:7">
      <c r="B588" s="105" t="s">
        <v>493</v>
      </c>
      <c r="C588" s="102" t="s">
        <v>494</v>
      </c>
      <c r="D588" s="102" t="s">
        <v>495</v>
      </c>
      <c r="E588" s="107" t="s">
        <v>992</v>
      </c>
      <c r="F588" s="102" t="s">
        <v>494</v>
      </c>
      <c r="G588" s="102" t="s">
        <v>280</v>
      </c>
    </row>
    <row r="589" spans="2:7">
      <c r="B589" s="108" t="s">
        <v>498</v>
      </c>
      <c r="C589" s="104" t="s">
        <v>494</v>
      </c>
      <c r="D589" s="104" t="s">
        <v>499</v>
      </c>
      <c r="E589" s="107" t="s">
        <v>580</v>
      </c>
      <c r="F589" s="102" t="s">
        <v>494</v>
      </c>
      <c r="G589" s="102" t="s">
        <v>581</v>
      </c>
    </row>
    <row r="590" spans="2:7">
      <c r="B590" s="105" t="s">
        <v>502</v>
      </c>
      <c r="C590" s="102" t="s">
        <v>494</v>
      </c>
      <c r="D590" s="102" t="s">
        <v>503</v>
      </c>
      <c r="E590" s="107" t="s">
        <v>993</v>
      </c>
      <c r="F590" s="102" t="s">
        <v>494</v>
      </c>
      <c r="G590" s="102" t="s">
        <v>994</v>
      </c>
    </row>
    <row r="591" spans="2:7">
      <c r="B591" s="107" t="s">
        <v>506</v>
      </c>
      <c r="C591" s="104" t="s">
        <v>494</v>
      </c>
      <c r="D591" s="104" t="s">
        <v>507</v>
      </c>
      <c r="E591" s="107" t="s">
        <v>468</v>
      </c>
      <c r="F591" s="102" t="s">
        <v>494</v>
      </c>
      <c r="G591" s="102" t="s">
        <v>995</v>
      </c>
    </row>
    <row r="592" spans="2:7">
      <c r="B592" s="105" t="s">
        <v>510</v>
      </c>
      <c r="C592" s="102" t="s">
        <v>494</v>
      </c>
      <c r="D592" s="102" t="s">
        <v>511</v>
      </c>
      <c r="E592" s="105" t="s">
        <v>996</v>
      </c>
      <c r="F592" s="102" t="s">
        <v>494</v>
      </c>
      <c r="G592" s="102" t="s">
        <v>997</v>
      </c>
    </row>
    <row r="593" spans="2:7">
      <c r="B593" s="105" t="s">
        <v>514</v>
      </c>
      <c r="C593" s="104" t="s">
        <v>494</v>
      </c>
      <c r="D593" s="104" t="s">
        <v>515</v>
      </c>
      <c r="E593" s="105" t="s">
        <v>998</v>
      </c>
      <c r="F593" s="102" t="s">
        <v>494</v>
      </c>
      <c r="G593" s="102" t="s">
        <v>999</v>
      </c>
    </row>
    <row r="594" spans="2:7">
      <c r="B594" s="105" t="s">
        <v>518</v>
      </c>
      <c r="C594" s="104" t="s">
        <v>494</v>
      </c>
      <c r="D594" s="104" t="s">
        <v>356</v>
      </c>
      <c r="E594" s="105" t="s">
        <v>584</v>
      </c>
      <c r="F594" s="102" t="s">
        <v>494</v>
      </c>
      <c r="G594" s="102" t="s">
        <v>585</v>
      </c>
    </row>
    <row r="595" spans="2:7">
      <c r="B595" s="107" t="s">
        <v>521</v>
      </c>
      <c r="C595" s="102" t="s">
        <v>494</v>
      </c>
      <c r="D595" s="102" t="s">
        <v>522</v>
      </c>
      <c r="E595" s="105" t="s">
        <v>990</v>
      </c>
      <c r="F595" s="102" t="s">
        <v>494</v>
      </c>
      <c r="G595" s="102" t="s">
        <v>577</v>
      </c>
    </row>
    <row r="596" spans="2:7">
      <c r="B596" s="105" t="s">
        <v>525</v>
      </c>
      <c r="C596" s="102" t="s">
        <v>494</v>
      </c>
      <c r="D596" s="102" t="s">
        <v>526</v>
      </c>
      <c r="E596" s="105" t="s">
        <v>1000</v>
      </c>
      <c r="F596" s="102" t="s">
        <v>1001</v>
      </c>
      <c r="G596" s="102" t="s">
        <v>1002</v>
      </c>
    </row>
    <row r="597" spans="2:7">
      <c r="B597" s="105" t="s">
        <v>529</v>
      </c>
      <c r="C597" s="102" t="s">
        <v>1003</v>
      </c>
      <c r="D597" s="102" t="s">
        <v>530</v>
      </c>
      <c r="E597" s="105" t="s">
        <v>1004</v>
      </c>
      <c r="F597" s="102" t="s">
        <v>1001</v>
      </c>
      <c r="G597" s="102" t="s">
        <v>1005</v>
      </c>
    </row>
    <row r="598" spans="2:7">
      <c r="B598" s="107" t="s">
        <v>532</v>
      </c>
      <c r="C598" s="102" t="s">
        <v>494</v>
      </c>
      <c r="D598" s="102" t="s">
        <v>533</v>
      </c>
      <c r="E598" s="105" t="s">
        <v>1006</v>
      </c>
      <c r="F598" s="102" t="s">
        <v>1001</v>
      </c>
      <c r="G598" s="102" t="s">
        <v>1007</v>
      </c>
    </row>
    <row r="599" spans="2:7">
      <c r="B599" s="105" t="s">
        <v>536</v>
      </c>
      <c r="C599" s="102" t="s">
        <v>494</v>
      </c>
      <c r="D599" s="102" t="s">
        <v>497</v>
      </c>
      <c r="E599" s="105"/>
      <c r="F599" s="102"/>
      <c r="G599" s="102"/>
    </row>
    <row r="600" spans="2:7">
      <c r="B600" s="108" t="s">
        <v>539</v>
      </c>
      <c r="C600" s="102" t="s">
        <v>494</v>
      </c>
      <c r="D600" s="102" t="s">
        <v>540</v>
      </c>
      <c r="E600" s="110" t="s">
        <v>974</v>
      </c>
      <c r="F600" s="104" t="s">
        <v>700</v>
      </c>
      <c r="G600" s="111" t="s">
        <v>713</v>
      </c>
    </row>
    <row r="601" spans="2:7">
      <c r="B601" s="108" t="s">
        <v>543</v>
      </c>
      <c r="C601" s="102" t="s">
        <v>494</v>
      </c>
      <c r="D601" s="106" t="s">
        <v>544</v>
      </c>
      <c r="E601" s="110" t="s">
        <v>975</v>
      </c>
      <c r="F601" s="104" t="s">
        <v>700</v>
      </c>
      <c r="G601" s="111" t="s">
        <v>717</v>
      </c>
    </row>
    <row r="602" spans="2:7">
      <c r="B602" s="109" t="s">
        <v>546</v>
      </c>
      <c r="C602" s="102" t="s">
        <v>494</v>
      </c>
      <c r="D602" s="102" t="s">
        <v>547</v>
      </c>
      <c r="E602" s="110" t="s">
        <v>976</v>
      </c>
      <c r="F602" s="104" t="s">
        <v>700</v>
      </c>
      <c r="G602" s="111" t="s">
        <v>732</v>
      </c>
    </row>
    <row r="603" spans="2:7">
      <c r="B603" s="109" t="s">
        <v>551</v>
      </c>
      <c r="C603" s="102" t="s">
        <v>494</v>
      </c>
      <c r="D603" s="102" t="s">
        <v>552</v>
      </c>
      <c r="E603" s="110" t="s">
        <v>977</v>
      </c>
      <c r="F603" s="104" t="s">
        <v>700</v>
      </c>
      <c r="G603" s="111" t="s">
        <v>736</v>
      </c>
    </row>
    <row r="604" spans="2:7">
      <c r="B604" s="107" t="s">
        <v>556</v>
      </c>
      <c r="C604" s="102" t="s">
        <v>494</v>
      </c>
      <c r="D604" s="102" t="s">
        <v>557</v>
      </c>
      <c r="E604" s="102" t="s">
        <v>740</v>
      </c>
      <c r="F604" s="104" t="s">
        <v>700</v>
      </c>
      <c r="G604" s="106" t="s">
        <v>741</v>
      </c>
    </row>
    <row r="605" spans="2:7">
      <c r="B605" s="105" t="s">
        <v>559</v>
      </c>
      <c r="C605" s="102" t="s">
        <v>494</v>
      </c>
      <c r="D605" s="102" t="s">
        <v>560</v>
      </c>
      <c r="E605" s="102" t="s">
        <v>464</v>
      </c>
      <c r="F605" s="104" t="s">
        <v>494</v>
      </c>
      <c r="G605" s="106" t="s">
        <v>978</v>
      </c>
    </row>
    <row r="606" spans="2:7">
      <c r="B606" s="109" t="s">
        <v>562</v>
      </c>
      <c r="C606" s="102" t="s">
        <v>494</v>
      </c>
      <c r="D606" s="102" t="s">
        <v>563</v>
      </c>
      <c r="E606" s="102" t="s">
        <v>979</v>
      </c>
      <c r="F606" s="104" t="s">
        <v>700</v>
      </c>
      <c r="G606" s="106" t="s">
        <v>980</v>
      </c>
    </row>
    <row r="607" spans="2:7">
      <c r="B607" s="108" t="s">
        <v>566</v>
      </c>
      <c r="C607" s="102" t="s">
        <v>494</v>
      </c>
      <c r="D607" s="102" t="s">
        <v>501</v>
      </c>
      <c r="E607" s="102" t="s">
        <v>975</v>
      </c>
      <c r="F607" s="104" t="s">
        <v>700</v>
      </c>
      <c r="G607" s="106" t="s">
        <v>981</v>
      </c>
    </row>
    <row r="608" spans="2:7">
      <c r="B608" s="105" t="s">
        <v>569</v>
      </c>
      <c r="C608" s="104" t="s">
        <v>494</v>
      </c>
      <c r="D608" s="104" t="s">
        <v>165</v>
      </c>
      <c r="E608" s="105" t="s">
        <v>976</v>
      </c>
      <c r="F608" s="102" t="s">
        <v>700</v>
      </c>
      <c r="G608" s="106" t="s">
        <v>982</v>
      </c>
    </row>
    <row r="609" spans="2:7">
      <c r="B609" s="109" t="s">
        <v>572</v>
      </c>
      <c r="C609" s="102" t="s">
        <v>494</v>
      </c>
      <c r="D609" s="102" t="s">
        <v>573</v>
      </c>
      <c r="E609" s="105" t="s">
        <v>983</v>
      </c>
      <c r="F609" s="102" t="s">
        <v>700</v>
      </c>
      <c r="G609" s="106" t="s">
        <v>984</v>
      </c>
    </row>
    <row r="610" spans="2:7">
      <c r="B610" s="105" t="s">
        <v>576</v>
      </c>
      <c r="C610" s="102" t="s">
        <v>494</v>
      </c>
      <c r="D610" s="102" t="s">
        <v>577</v>
      </c>
      <c r="E610" s="105" t="s">
        <v>740</v>
      </c>
      <c r="F610" s="102" t="s">
        <v>700</v>
      </c>
      <c r="G610" s="106" t="s">
        <v>985</v>
      </c>
    </row>
    <row r="611" spans="2:7">
      <c r="B611" s="109" t="s">
        <v>580</v>
      </c>
      <c r="C611" s="102" t="s">
        <v>494</v>
      </c>
      <c r="D611" s="102" t="s">
        <v>581</v>
      </c>
      <c r="E611" s="105" t="s">
        <v>986</v>
      </c>
      <c r="F611" s="102" t="s">
        <v>494</v>
      </c>
      <c r="G611" s="106" t="s">
        <v>978</v>
      </c>
    </row>
    <row r="612" spans="2:7">
      <c r="B612" s="105" t="s">
        <v>584</v>
      </c>
      <c r="C612" s="102" t="s">
        <v>494</v>
      </c>
      <c r="D612" s="106" t="s">
        <v>585</v>
      </c>
      <c r="E612" s="105" t="s">
        <v>720</v>
      </c>
      <c r="F612" s="102" t="s">
        <v>700</v>
      </c>
      <c r="G612" s="106" t="s">
        <v>987</v>
      </c>
    </row>
    <row r="613" spans="2:7">
      <c r="B613" s="105" t="s">
        <v>587</v>
      </c>
      <c r="C613" s="102" t="s">
        <v>588</v>
      </c>
      <c r="D613" s="102" t="s">
        <v>589</v>
      </c>
      <c r="E613" s="105" t="s">
        <v>988</v>
      </c>
      <c r="F613" s="102" t="s">
        <v>700</v>
      </c>
      <c r="G613" s="106" t="s">
        <v>989</v>
      </c>
    </row>
    <row r="614" spans="2:7">
      <c r="B614" s="105" t="s">
        <v>592</v>
      </c>
      <c r="C614" s="104" t="s">
        <v>588</v>
      </c>
      <c r="D614" s="104" t="s">
        <v>463</v>
      </c>
      <c r="E614" s="105" t="s">
        <v>720</v>
      </c>
      <c r="F614" s="102" t="s">
        <v>700</v>
      </c>
      <c r="G614" s="106" t="s">
        <v>987</v>
      </c>
    </row>
    <row r="615" spans="2:7">
      <c r="B615" s="105" t="s">
        <v>595</v>
      </c>
      <c r="C615" s="102" t="s">
        <v>588</v>
      </c>
      <c r="D615" s="102" t="s">
        <v>596</v>
      </c>
      <c r="E615" s="105" t="s">
        <v>988</v>
      </c>
      <c r="F615" s="102" t="s">
        <v>700</v>
      </c>
      <c r="G615" s="106" t="s">
        <v>989</v>
      </c>
    </row>
    <row r="616" spans="2:7">
      <c r="B616" s="108" t="s">
        <v>598</v>
      </c>
      <c r="C616" s="102" t="s">
        <v>588</v>
      </c>
      <c r="D616" s="102" t="s">
        <v>599</v>
      </c>
      <c r="E616" s="105" t="s">
        <v>572</v>
      </c>
      <c r="F616" s="102" t="s">
        <v>494</v>
      </c>
      <c r="G616" s="102" t="s">
        <v>573</v>
      </c>
    </row>
    <row r="617" spans="2:7">
      <c r="B617" s="105" t="s">
        <v>601</v>
      </c>
      <c r="C617" s="102" t="s">
        <v>588</v>
      </c>
      <c r="D617" s="102" t="s">
        <v>602</v>
      </c>
      <c r="E617" s="105" t="s">
        <v>990</v>
      </c>
      <c r="F617" s="102" t="s">
        <v>494</v>
      </c>
      <c r="G617" s="102" t="s">
        <v>577</v>
      </c>
    </row>
    <row r="618" spans="2:7">
      <c r="B618" s="105" t="s">
        <v>605</v>
      </c>
      <c r="C618" s="102" t="s">
        <v>588</v>
      </c>
      <c r="D618" s="102" t="s">
        <v>159</v>
      </c>
      <c r="E618" s="107" t="s">
        <v>991</v>
      </c>
      <c r="F618" s="102" t="s">
        <v>494</v>
      </c>
      <c r="G618" s="102" t="s">
        <v>249</v>
      </c>
    </row>
    <row r="619" spans="2:7">
      <c r="B619" s="109" t="s">
        <v>608</v>
      </c>
      <c r="C619" s="102" t="s">
        <v>588</v>
      </c>
      <c r="D619" s="102" t="s">
        <v>609</v>
      </c>
      <c r="E619" s="107" t="s">
        <v>992</v>
      </c>
      <c r="F619" s="102" t="s">
        <v>494</v>
      </c>
      <c r="G619" s="102" t="s">
        <v>280</v>
      </c>
    </row>
    <row r="620" spans="2:7">
      <c r="B620" s="107" t="s">
        <v>612</v>
      </c>
      <c r="C620" s="102" t="s">
        <v>588</v>
      </c>
      <c r="D620" s="102" t="s">
        <v>613</v>
      </c>
      <c r="E620" s="107" t="s">
        <v>580</v>
      </c>
      <c r="F620" s="102" t="s">
        <v>494</v>
      </c>
      <c r="G620" s="102" t="s">
        <v>581</v>
      </c>
    </row>
    <row r="621" spans="2:7">
      <c r="B621" s="105" t="s">
        <v>616</v>
      </c>
      <c r="C621" s="102" t="s">
        <v>588</v>
      </c>
      <c r="D621" s="102" t="s">
        <v>617</v>
      </c>
      <c r="E621" s="107" t="s">
        <v>993</v>
      </c>
      <c r="F621" s="102" t="s">
        <v>494</v>
      </c>
      <c r="G621" s="102" t="s">
        <v>994</v>
      </c>
    </row>
    <row r="622" spans="2:7">
      <c r="B622" s="105" t="s">
        <v>620</v>
      </c>
      <c r="C622" s="102" t="s">
        <v>588</v>
      </c>
      <c r="D622" s="102" t="s">
        <v>621</v>
      </c>
      <c r="E622" s="107" t="s">
        <v>468</v>
      </c>
      <c r="F622" s="102" t="s">
        <v>494</v>
      </c>
      <c r="G622" s="102" t="s">
        <v>995</v>
      </c>
    </row>
    <row r="623" spans="2:7">
      <c r="B623" s="108" t="s">
        <v>624</v>
      </c>
      <c r="C623" s="102" t="s">
        <v>588</v>
      </c>
      <c r="D623" s="102" t="s">
        <v>575</v>
      </c>
      <c r="E623" s="105" t="s">
        <v>996</v>
      </c>
      <c r="F623" s="102" t="s">
        <v>494</v>
      </c>
      <c r="G623" s="102" t="s">
        <v>997</v>
      </c>
    </row>
    <row r="624" spans="2:7">
      <c r="B624" s="108" t="s">
        <v>627</v>
      </c>
      <c r="C624" s="102" t="s">
        <v>588</v>
      </c>
      <c r="D624" s="102" t="s">
        <v>628</v>
      </c>
      <c r="E624" s="105" t="s">
        <v>998</v>
      </c>
      <c r="F624" s="102" t="s">
        <v>494</v>
      </c>
      <c r="G624" s="102" t="s">
        <v>999</v>
      </c>
    </row>
    <row r="625" spans="2:7">
      <c r="B625" s="105" t="s">
        <v>631</v>
      </c>
      <c r="C625" s="102" t="s">
        <v>588</v>
      </c>
      <c r="D625" s="102" t="s">
        <v>433</v>
      </c>
      <c r="E625" s="105" t="s">
        <v>584</v>
      </c>
      <c r="F625" s="102" t="s">
        <v>494</v>
      </c>
      <c r="G625" s="102" t="s">
        <v>585</v>
      </c>
    </row>
    <row r="626" spans="2:7">
      <c r="B626" s="105" t="s">
        <v>633</v>
      </c>
      <c r="C626" s="102" t="s">
        <v>588</v>
      </c>
      <c r="D626" s="102" t="s">
        <v>459</v>
      </c>
      <c r="E626" s="105" t="s">
        <v>990</v>
      </c>
      <c r="F626" s="102" t="s">
        <v>494</v>
      </c>
      <c r="G626" s="102" t="s">
        <v>577</v>
      </c>
    </row>
    <row r="627" spans="2:7">
      <c r="B627" s="108" t="s">
        <v>635</v>
      </c>
      <c r="C627" s="102" t="s">
        <v>588</v>
      </c>
      <c r="D627" s="102" t="s">
        <v>568</v>
      </c>
      <c r="E627" s="105" t="s">
        <v>1000</v>
      </c>
      <c r="F627" s="102" t="s">
        <v>1001</v>
      </c>
      <c r="G627" s="102" t="s">
        <v>1002</v>
      </c>
    </row>
    <row r="628" spans="2:7">
      <c r="B628" s="107" t="s">
        <v>638</v>
      </c>
      <c r="C628" s="102" t="s">
        <v>588</v>
      </c>
      <c r="D628" s="102" t="s">
        <v>639</v>
      </c>
      <c r="E628" s="105" t="s">
        <v>1004</v>
      </c>
      <c r="F628" s="102" t="s">
        <v>1001</v>
      </c>
      <c r="G628" s="102" t="s">
        <v>1005</v>
      </c>
    </row>
    <row r="629" spans="2:7">
      <c r="B629" s="105" t="s">
        <v>642</v>
      </c>
      <c r="C629" s="102" t="s">
        <v>588</v>
      </c>
      <c r="D629" s="102" t="s">
        <v>643</v>
      </c>
      <c r="E629" s="105" t="s">
        <v>1006</v>
      </c>
      <c r="F629" s="102" t="s">
        <v>1001</v>
      </c>
      <c r="G629" s="102" t="s">
        <v>1007</v>
      </c>
    </row>
    <row r="630" spans="2:7">
      <c r="B630" s="105" t="s">
        <v>646</v>
      </c>
      <c r="C630" s="102" t="s">
        <v>588</v>
      </c>
      <c r="D630" s="102" t="s">
        <v>312</v>
      </c>
      <c r="E630" s="105"/>
      <c r="F630" s="102"/>
      <c r="G630" s="102"/>
    </row>
    <row r="631" spans="2:7">
      <c r="B631" s="109" t="s">
        <v>649</v>
      </c>
      <c r="C631" s="102" t="s">
        <v>588</v>
      </c>
      <c r="D631" s="102" t="s">
        <v>476</v>
      </c>
    </row>
    <row r="632" spans="2:7">
      <c r="B632" s="105" t="s">
        <v>652</v>
      </c>
      <c r="C632" s="102" t="s">
        <v>588</v>
      </c>
      <c r="D632" s="102" t="s">
        <v>550</v>
      </c>
    </row>
    <row r="633" spans="2:7">
      <c r="B633" s="107" t="s">
        <v>655</v>
      </c>
      <c r="C633" s="102" t="s">
        <v>588</v>
      </c>
      <c r="D633" s="102" t="s">
        <v>656</v>
      </c>
    </row>
    <row r="634" spans="2:7">
      <c r="B634" s="105" t="s">
        <v>659</v>
      </c>
      <c r="C634" s="102" t="s">
        <v>588</v>
      </c>
      <c r="D634" s="102" t="s">
        <v>157</v>
      </c>
    </row>
    <row r="635" spans="2:7">
      <c r="B635" s="105" t="s">
        <v>662</v>
      </c>
      <c r="C635" s="102" t="s">
        <v>588</v>
      </c>
      <c r="D635" s="102" t="s">
        <v>663</v>
      </c>
    </row>
    <row r="636" spans="2:7">
      <c r="B636" s="109" t="s">
        <v>666</v>
      </c>
      <c r="C636" s="102" t="s">
        <v>588</v>
      </c>
      <c r="D636" s="102" t="s">
        <v>229</v>
      </c>
    </row>
    <row r="637" spans="2:7">
      <c r="B637" s="107" t="s">
        <v>668</v>
      </c>
      <c r="C637" s="102" t="s">
        <v>669</v>
      </c>
      <c r="D637" s="102" t="s">
        <v>670</v>
      </c>
    </row>
    <row r="638" spans="2:7">
      <c r="B638" s="108" t="s">
        <v>673</v>
      </c>
      <c r="C638" s="102" t="s">
        <v>669</v>
      </c>
      <c r="D638" s="102" t="s">
        <v>674</v>
      </c>
    </row>
    <row r="639" spans="2:7">
      <c r="B639" s="105" t="s">
        <v>676</v>
      </c>
      <c r="C639" s="102" t="s">
        <v>669</v>
      </c>
      <c r="D639" s="102" t="s">
        <v>677</v>
      </c>
    </row>
    <row r="640" spans="2:7">
      <c r="B640" s="107" t="s">
        <v>679</v>
      </c>
      <c r="C640" s="102" t="s">
        <v>669</v>
      </c>
      <c r="D640" s="102" t="s">
        <v>680</v>
      </c>
    </row>
    <row r="641" spans="2:4">
      <c r="B641" s="105" t="s">
        <v>683</v>
      </c>
      <c r="C641" s="102" t="s">
        <v>669</v>
      </c>
      <c r="D641" s="102" t="s">
        <v>684</v>
      </c>
    </row>
    <row r="642" spans="2:4">
      <c r="B642" s="105" t="s">
        <v>687</v>
      </c>
      <c r="C642" s="102" t="s">
        <v>669</v>
      </c>
      <c r="D642" s="102" t="s">
        <v>688</v>
      </c>
    </row>
    <row r="643" spans="2:4">
      <c r="B643" s="102" t="s">
        <v>691</v>
      </c>
      <c r="C643" s="102" t="s">
        <v>669</v>
      </c>
      <c r="D643" s="109" t="s">
        <v>692</v>
      </c>
    </row>
    <row r="644" spans="2:4">
      <c r="B644" s="105" t="s">
        <v>695</v>
      </c>
      <c r="C644" s="102" t="s">
        <v>669</v>
      </c>
      <c r="D644" s="102" t="s">
        <v>696</v>
      </c>
    </row>
    <row r="645" spans="2:4">
      <c r="B645" s="108" t="s">
        <v>699</v>
      </c>
      <c r="C645" s="102" t="s">
        <v>700</v>
      </c>
      <c r="D645" s="102" t="s">
        <v>701</v>
      </c>
    </row>
    <row r="646" spans="2:4">
      <c r="B646" s="108" t="s">
        <v>703</v>
      </c>
      <c r="C646" s="102" t="s">
        <v>700</v>
      </c>
      <c r="D646" s="102" t="s">
        <v>704</v>
      </c>
    </row>
    <row r="647" spans="2:4">
      <c r="B647" s="105" t="s">
        <v>706</v>
      </c>
      <c r="C647" s="102" t="s">
        <v>700</v>
      </c>
      <c r="D647" s="102" t="s">
        <v>707</v>
      </c>
    </row>
    <row r="648" spans="2:4">
      <c r="B648" s="105" t="s">
        <v>709</v>
      </c>
      <c r="C648" s="102" t="s">
        <v>700</v>
      </c>
      <c r="D648" s="102" t="s">
        <v>710</v>
      </c>
    </row>
    <row r="649" spans="2:4">
      <c r="B649" s="105" t="s">
        <v>712</v>
      </c>
      <c r="C649" s="104" t="s">
        <v>700</v>
      </c>
      <c r="D649" s="104" t="s">
        <v>713</v>
      </c>
    </row>
    <row r="650" spans="2:4">
      <c r="B650" s="105" t="s">
        <v>716</v>
      </c>
      <c r="C650" s="104" t="s">
        <v>700</v>
      </c>
      <c r="D650" s="104" t="s">
        <v>717</v>
      </c>
    </row>
    <row r="651" spans="2:4">
      <c r="B651" s="107" t="s">
        <v>720</v>
      </c>
      <c r="C651" s="102" t="s">
        <v>700</v>
      </c>
      <c r="D651" s="102" t="s">
        <v>721</v>
      </c>
    </row>
    <row r="652" spans="2:4">
      <c r="B652" s="105" t="s">
        <v>723</v>
      </c>
      <c r="C652" s="102" t="s">
        <v>700</v>
      </c>
      <c r="D652" s="102" t="s">
        <v>724</v>
      </c>
    </row>
    <row r="653" spans="2:4">
      <c r="B653" s="105" t="s">
        <v>727</v>
      </c>
      <c r="C653" s="104" t="s">
        <v>700</v>
      </c>
      <c r="D653" s="104" t="s">
        <v>728</v>
      </c>
    </row>
    <row r="654" spans="2:4">
      <c r="B654" s="105" t="s">
        <v>731</v>
      </c>
      <c r="C654" s="102" t="s">
        <v>700</v>
      </c>
      <c r="D654" s="102" t="s">
        <v>732</v>
      </c>
    </row>
    <row r="655" spans="2:4">
      <c r="B655" s="105" t="s">
        <v>735</v>
      </c>
      <c r="C655" s="102" t="s">
        <v>700</v>
      </c>
      <c r="D655" s="106" t="s">
        <v>736</v>
      </c>
    </row>
    <row r="656" spans="2:4">
      <c r="B656" s="105" t="s">
        <v>740</v>
      </c>
      <c r="C656" s="102" t="s">
        <v>700</v>
      </c>
      <c r="D656" s="102" t="s">
        <v>741</v>
      </c>
    </row>
    <row r="657" spans="2:4">
      <c r="B657" s="105" t="s">
        <v>744</v>
      </c>
      <c r="C657" s="104" t="s">
        <v>700</v>
      </c>
      <c r="D657" s="104" t="s">
        <v>745</v>
      </c>
    </row>
    <row r="658" spans="2:4">
      <c r="B658" s="104" t="s">
        <v>748</v>
      </c>
      <c r="C658" s="104" t="s">
        <v>700</v>
      </c>
      <c r="D658" s="106" t="s">
        <v>749</v>
      </c>
    </row>
    <row r="659" spans="2:4">
      <c r="B659" s="105" t="s">
        <v>751</v>
      </c>
      <c r="C659" s="102" t="s">
        <v>700</v>
      </c>
      <c r="D659" s="102" t="s">
        <v>752</v>
      </c>
    </row>
    <row r="660" spans="2:4">
      <c r="B660" s="102" t="s">
        <v>755</v>
      </c>
      <c r="C660" s="102" t="s">
        <v>700</v>
      </c>
      <c r="D660" s="103" t="s">
        <v>756</v>
      </c>
    </row>
  </sheetData>
  <autoFilter ref="B2:G379" xr:uid="{00000000-0001-0000-0800-000000000000}"/>
  <mergeCells count="1">
    <mergeCell ref="I6:P9"/>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0F74-85CE-48AA-B280-6BDAF9BE4E14}">
  <dimension ref="A1:AD28"/>
  <sheetViews>
    <sheetView showZeros="0" zoomScale="95" zoomScaleNormal="95" workbookViewId="0">
      <selection activeCell="A5" sqref="A5:S5"/>
    </sheetView>
  </sheetViews>
  <sheetFormatPr defaultRowHeight="14.25"/>
  <cols>
    <col min="1" max="1" width="4" style="55" customWidth="1"/>
    <col min="2" max="30" width="2.625" style="55" customWidth="1"/>
    <col min="31" max="16384" width="9" style="55"/>
  </cols>
  <sheetData>
    <row r="1" spans="1:30" ht="31.5" customHeight="1">
      <c r="A1" s="203" t="s">
        <v>1104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row>
    <row r="2" spans="1:30" ht="17.25" customHeight="1">
      <c r="A2" s="56"/>
    </row>
    <row r="3" spans="1:30" s="58" customFormat="1" ht="18" customHeight="1">
      <c r="A3" s="57"/>
      <c r="S3" s="204">
        <f ca="1">TODAY()</f>
        <v>45411</v>
      </c>
      <c r="T3" s="204"/>
      <c r="U3" s="204"/>
      <c r="V3" s="204"/>
      <c r="W3" s="204"/>
      <c r="X3" s="204"/>
      <c r="Y3" s="204"/>
      <c r="Z3" s="204"/>
      <c r="AA3" s="204"/>
      <c r="AB3" s="204"/>
      <c r="AC3" s="204"/>
    </row>
    <row r="4" spans="1:30" s="58" customFormat="1">
      <c r="A4" s="59"/>
    </row>
    <row r="5" spans="1:30" s="58" customFormat="1" ht="19.5" customHeight="1">
      <c r="A5" s="205" t="s">
        <v>79</v>
      </c>
      <c r="B5" s="206"/>
      <c r="C5" s="206"/>
      <c r="D5" s="206"/>
      <c r="E5" s="206"/>
      <c r="F5" s="206"/>
      <c r="G5" s="206"/>
      <c r="H5" s="206"/>
      <c r="I5" s="206"/>
      <c r="J5" s="206"/>
      <c r="K5" s="206"/>
      <c r="L5" s="206"/>
      <c r="M5" s="206"/>
      <c r="N5" s="206"/>
      <c r="O5" s="206"/>
      <c r="P5" s="206"/>
      <c r="Q5" s="206"/>
      <c r="R5" s="206"/>
      <c r="S5" s="206"/>
    </row>
    <row r="6" spans="1:30" s="58" customFormat="1" ht="27.75" customHeight="1">
      <c r="A6" s="60"/>
    </row>
    <row r="7" spans="1:30" s="58" customFormat="1" ht="27.75" customHeight="1">
      <c r="A7" s="60"/>
      <c r="M7" s="202" t="s">
        <v>80</v>
      </c>
      <c r="N7" s="202"/>
      <c r="O7" s="202"/>
      <c r="P7" s="202"/>
      <c r="Q7" s="202"/>
      <c r="R7" s="207"/>
      <c r="S7" s="207"/>
      <c r="T7" s="207"/>
      <c r="U7" s="207"/>
      <c r="V7" s="207"/>
      <c r="W7" s="207"/>
      <c r="X7" s="207"/>
      <c r="Y7" s="207"/>
      <c r="Z7" s="207"/>
      <c r="AA7" s="207"/>
      <c r="AB7" s="207"/>
      <c r="AC7" s="207"/>
    </row>
    <row r="8" spans="1:30" s="58" customFormat="1" ht="14.25" customHeight="1">
      <c r="J8" s="61"/>
      <c r="K8" s="61"/>
      <c r="L8" s="61"/>
      <c r="M8" s="61"/>
      <c r="N8" s="61"/>
      <c r="O8" s="61"/>
      <c r="P8" s="61"/>
      <c r="Q8" s="61"/>
      <c r="R8" s="61"/>
      <c r="S8" s="61"/>
      <c r="T8" s="61"/>
      <c r="U8" s="61"/>
      <c r="V8" s="61"/>
      <c r="W8" s="61"/>
      <c r="X8" s="61"/>
      <c r="Y8" s="61"/>
      <c r="Z8" s="61"/>
      <c r="AA8" s="61"/>
      <c r="AB8" s="61"/>
      <c r="AC8" s="61"/>
    </row>
    <row r="9" spans="1:30" s="58" customFormat="1" ht="27.75" customHeight="1">
      <c r="M9" s="202" t="s">
        <v>81</v>
      </c>
      <c r="N9" s="202"/>
      <c r="O9" s="202"/>
      <c r="P9" s="202"/>
      <c r="Q9" s="202"/>
      <c r="R9" s="192">
        <f>'競技会登録申請書 '!M9</f>
        <v>0</v>
      </c>
      <c r="S9" s="192"/>
      <c r="T9" s="192"/>
      <c r="U9" s="192"/>
      <c r="V9" s="192"/>
      <c r="W9" s="192"/>
      <c r="X9" s="192"/>
      <c r="Y9" s="192"/>
      <c r="Z9" s="192"/>
      <c r="AA9" s="192"/>
      <c r="AB9" s="192"/>
      <c r="AC9" s="63" t="s">
        <v>82</v>
      </c>
    </row>
    <row r="10" spans="1:30" s="58" customFormat="1" ht="28.5" customHeight="1">
      <c r="M10" s="64"/>
      <c r="N10" s="64"/>
      <c r="O10" s="64"/>
      <c r="P10" s="64"/>
      <c r="Q10" s="64"/>
      <c r="R10" s="64"/>
      <c r="S10" s="65"/>
    </row>
    <row r="11" spans="1:30" s="58" customFormat="1" ht="30" customHeight="1">
      <c r="A11" s="199" t="s">
        <v>1099</v>
      </c>
      <c r="B11" s="199"/>
      <c r="C11" s="199"/>
      <c r="D11" s="199"/>
      <c r="E11" s="199"/>
      <c r="F11" s="199"/>
      <c r="G11" s="66"/>
      <c r="H11" s="200">
        <f ca="1">S3</f>
        <v>45411</v>
      </c>
      <c r="I11" s="192"/>
      <c r="J11" s="192"/>
      <c r="K11" s="192"/>
      <c r="L11" s="192"/>
      <c r="M11" s="192"/>
      <c r="N11" s="192"/>
      <c r="O11" s="192"/>
      <c r="P11" s="192"/>
      <c r="Q11" s="192"/>
      <c r="R11" s="192"/>
      <c r="S11" s="61"/>
      <c r="T11" s="61"/>
      <c r="U11" s="61"/>
      <c r="V11" s="61"/>
      <c r="W11" s="61"/>
      <c r="X11" s="61"/>
      <c r="Y11" s="61"/>
      <c r="Z11" s="61"/>
      <c r="AA11" s="61"/>
      <c r="AB11" s="61"/>
      <c r="AC11" s="61"/>
      <c r="AD11" s="61"/>
    </row>
    <row r="12" spans="1:30" s="58" customFormat="1">
      <c r="A12" s="162"/>
      <c r="B12" s="163"/>
      <c r="C12" s="163"/>
      <c r="D12" s="163"/>
      <c r="E12" s="163"/>
      <c r="F12" s="163"/>
      <c r="G12" s="61"/>
      <c r="H12" s="61"/>
      <c r="I12" s="61"/>
      <c r="J12" s="61"/>
      <c r="K12" s="61"/>
      <c r="L12" s="61"/>
      <c r="M12" s="61"/>
      <c r="N12" s="61"/>
      <c r="O12" s="61"/>
      <c r="P12" s="61"/>
      <c r="Q12" s="61"/>
      <c r="R12" s="61"/>
      <c r="S12" s="61"/>
      <c r="T12" s="61"/>
      <c r="U12" s="61"/>
      <c r="V12" s="61"/>
      <c r="W12" s="61"/>
      <c r="X12" s="61"/>
      <c r="Y12" s="61"/>
      <c r="Z12" s="61"/>
      <c r="AA12" s="61"/>
      <c r="AB12" s="61"/>
      <c r="AC12" s="61"/>
      <c r="AD12" s="61"/>
    </row>
    <row r="13" spans="1:30" s="58" customFormat="1" ht="30" customHeight="1">
      <c r="A13" s="201" t="s">
        <v>1100</v>
      </c>
      <c r="B13" s="201"/>
      <c r="C13" s="201"/>
      <c r="D13" s="201"/>
      <c r="E13" s="201"/>
      <c r="F13" s="201"/>
      <c r="G13" s="66"/>
      <c r="H13" s="192">
        <f>'競技会登録申請書 '!D8</f>
        <v>0</v>
      </c>
      <c r="I13" s="192"/>
      <c r="J13" s="192"/>
      <c r="K13" s="192"/>
      <c r="L13" s="192"/>
      <c r="M13" s="192"/>
      <c r="N13" s="192"/>
      <c r="O13" s="192"/>
      <c r="P13" s="192"/>
      <c r="Q13" s="192"/>
      <c r="R13" s="192"/>
      <c r="S13" s="192"/>
      <c r="T13" s="192"/>
      <c r="U13" s="192"/>
      <c r="V13" s="192"/>
      <c r="W13" s="192"/>
      <c r="X13" s="192"/>
      <c r="Y13" s="192"/>
      <c r="Z13" s="192"/>
      <c r="AA13" s="192"/>
      <c r="AB13" s="192"/>
      <c r="AC13" s="192"/>
      <c r="AD13" s="192"/>
    </row>
    <row r="14" spans="1:30" s="58" customFormat="1">
      <c r="A14" s="162"/>
      <c r="B14" s="163"/>
      <c r="C14" s="163"/>
      <c r="D14" s="163"/>
      <c r="E14" s="163"/>
      <c r="F14" s="163"/>
      <c r="G14" s="61"/>
      <c r="H14" s="61"/>
      <c r="I14" s="61"/>
      <c r="J14" s="61"/>
      <c r="K14" s="61"/>
      <c r="L14" s="61"/>
      <c r="M14" s="61"/>
      <c r="N14" s="61"/>
      <c r="O14" s="61"/>
      <c r="P14" s="61"/>
      <c r="Q14" s="61"/>
      <c r="R14" s="61"/>
      <c r="S14" s="61"/>
      <c r="T14" s="61"/>
      <c r="U14" s="61"/>
      <c r="V14" s="61"/>
      <c r="W14" s="61"/>
      <c r="X14" s="61"/>
      <c r="Y14" s="61"/>
      <c r="Z14" s="61"/>
      <c r="AA14" s="61"/>
      <c r="AB14" s="61"/>
      <c r="AC14" s="61"/>
      <c r="AD14" s="61"/>
    </row>
    <row r="15" spans="1:30" s="58" customFormat="1" ht="30" customHeight="1">
      <c r="A15" s="199" t="s">
        <v>1101</v>
      </c>
      <c r="B15" s="199"/>
      <c r="C15" s="199"/>
      <c r="D15" s="199"/>
      <c r="E15" s="199"/>
      <c r="F15" s="199"/>
      <c r="G15" s="66"/>
      <c r="H15" s="192" t="str">
        <f>'競技会登録申請書 '!D12</f>
        <v>年　月　日</v>
      </c>
      <c r="I15" s="192"/>
      <c r="J15" s="192"/>
      <c r="K15" s="192"/>
      <c r="L15" s="192"/>
      <c r="M15" s="192"/>
      <c r="N15" s="192"/>
      <c r="O15" s="192"/>
      <c r="P15" s="192"/>
      <c r="Q15" s="192"/>
      <c r="R15" s="192"/>
      <c r="S15" s="66" t="s">
        <v>83</v>
      </c>
      <c r="T15" s="192" t="str">
        <f>'競技会登録申請書 '!G12</f>
        <v>年　月　日</v>
      </c>
      <c r="U15" s="192"/>
      <c r="V15" s="192"/>
      <c r="W15" s="192"/>
      <c r="X15" s="192"/>
      <c r="Y15" s="192"/>
      <c r="Z15" s="192"/>
      <c r="AA15" s="192"/>
      <c r="AB15" s="192"/>
      <c r="AC15" s="192"/>
      <c r="AD15" s="192"/>
    </row>
    <row r="16" spans="1:30" s="58" customFormat="1">
      <c r="A16" s="162"/>
      <c r="B16" s="163"/>
      <c r="C16" s="163"/>
      <c r="D16" s="163"/>
      <c r="E16" s="163"/>
      <c r="F16" s="163"/>
      <c r="G16" s="61"/>
      <c r="H16" s="61"/>
      <c r="I16" s="61"/>
      <c r="J16" s="61"/>
      <c r="K16" s="61"/>
      <c r="L16" s="61"/>
      <c r="M16" s="61"/>
      <c r="N16" s="61"/>
      <c r="O16" s="61"/>
      <c r="P16" s="61"/>
      <c r="Q16" s="61"/>
      <c r="R16" s="61"/>
      <c r="S16" s="61"/>
      <c r="T16" s="61"/>
      <c r="U16" s="61"/>
      <c r="V16" s="61"/>
      <c r="W16" s="61"/>
      <c r="X16" s="61"/>
      <c r="Y16" s="61"/>
      <c r="Z16" s="61"/>
      <c r="AA16" s="61"/>
      <c r="AB16" s="61"/>
      <c r="AC16" s="61"/>
      <c r="AD16" s="61"/>
    </row>
    <row r="17" spans="1:30" s="58" customFormat="1" ht="30" customHeight="1">
      <c r="A17" s="195" t="s">
        <v>1102</v>
      </c>
      <c r="B17" s="195"/>
      <c r="C17" s="195"/>
      <c r="D17" s="195"/>
      <c r="E17" s="195"/>
      <c r="F17" s="195"/>
      <c r="G17" s="66"/>
      <c r="H17" s="196">
        <f>'競技会登録申請書 '!D11</f>
        <v>0</v>
      </c>
      <c r="I17" s="196"/>
      <c r="J17" s="196"/>
      <c r="K17" s="196"/>
      <c r="L17" s="196"/>
      <c r="M17" s="196"/>
      <c r="N17" s="196"/>
      <c r="O17" s="196"/>
      <c r="P17" s="196"/>
      <c r="Q17" s="196"/>
      <c r="R17" s="196"/>
      <c r="S17" s="196"/>
      <c r="T17" s="196"/>
      <c r="U17" s="196"/>
      <c r="V17" s="196"/>
      <c r="W17" s="196"/>
      <c r="X17" s="196"/>
      <c r="Y17" s="196"/>
      <c r="Z17" s="196"/>
      <c r="AA17" s="196"/>
      <c r="AB17" s="196"/>
      <c r="AC17" s="196"/>
      <c r="AD17" s="196"/>
    </row>
    <row r="18" spans="1:30" s="58" customFormat="1" ht="21" customHeight="1">
      <c r="A18" s="68"/>
      <c r="B18" s="68"/>
      <c r="C18" s="68"/>
      <c r="D18" s="68"/>
      <c r="E18" s="68"/>
      <c r="F18" s="68"/>
      <c r="G18" s="61"/>
    </row>
    <row r="19" spans="1:30" s="58" customFormat="1" ht="15.75" customHeight="1">
      <c r="A19" s="70"/>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row>
    <row r="20" spans="1:30" s="58" customFormat="1" ht="18.75" customHeight="1">
      <c r="A20" s="197" t="s">
        <v>85</v>
      </c>
      <c r="B20" s="197"/>
      <c r="C20" s="197"/>
      <c r="D20" s="197"/>
      <c r="E20" s="197"/>
      <c r="F20" s="197"/>
      <c r="G20" s="61"/>
      <c r="H20" s="61"/>
      <c r="I20" s="61"/>
      <c r="J20" s="61"/>
      <c r="K20" s="61"/>
      <c r="L20" s="61"/>
      <c r="M20" s="61"/>
      <c r="N20" s="61"/>
      <c r="O20" s="61"/>
      <c r="P20" s="61"/>
      <c r="Q20" s="61"/>
      <c r="R20" s="61"/>
      <c r="S20" s="61"/>
      <c r="T20" s="61"/>
      <c r="U20" s="61"/>
      <c r="V20" s="61"/>
      <c r="W20" s="61"/>
      <c r="X20" s="61"/>
      <c r="Y20" s="61"/>
      <c r="Z20" s="61"/>
      <c r="AA20" s="61"/>
      <c r="AB20" s="61"/>
      <c r="AC20" s="61"/>
      <c r="AD20" s="61"/>
    </row>
    <row r="21" spans="1:30" s="58" customFormat="1" ht="27" customHeight="1">
      <c r="A21" s="198" t="s">
        <v>86</v>
      </c>
      <c r="B21" s="198"/>
      <c r="C21" s="198"/>
      <c r="D21" s="198"/>
      <c r="E21" s="198"/>
      <c r="F21" s="194">
        <f>ＪＢ個人競技記録報告書!E44</f>
        <v>0</v>
      </c>
      <c r="G21" s="192"/>
      <c r="H21" s="62" t="s">
        <v>88</v>
      </c>
      <c r="I21" s="69" t="s">
        <v>87</v>
      </c>
      <c r="J21" s="193">
        <v>70</v>
      </c>
      <c r="K21" s="193"/>
      <c r="L21" s="69" t="s">
        <v>90</v>
      </c>
      <c r="M21" s="69" t="s">
        <v>89</v>
      </c>
      <c r="N21" s="192">
        <f>F21*J21</f>
        <v>0</v>
      </c>
      <c r="O21" s="192"/>
      <c r="P21" s="192"/>
      <c r="Q21" s="192"/>
      <c r="R21" s="62" t="s">
        <v>90</v>
      </c>
    </row>
    <row r="22" spans="1:30" s="58" customFormat="1">
      <c r="A22" s="67"/>
      <c r="B22" s="61"/>
      <c r="C22" s="61"/>
      <c r="D22" s="61"/>
      <c r="E22" s="61"/>
      <c r="F22" s="61"/>
      <c r="G22" s="61"/>
      <c r="H22" s="61"/>
      <c r="I22" s="61"/>
      <c r="J22" s="61"/>
      <c r="K22" s="61"/>
      <c r="L22" s="61"/>
      <c r="M22" s="61"/>
      <c r="N22" s="61"/>
      <c r="O22" s="61"/>
      <c r="P22" s="61"/>
      <c r="Q22" s="61"/>
      <c r="R22" s="61"/>
    </row>
    <row r="23" spans="1:30" s="58" customFormat="1" ht="27" customHeight="1">
      <c r="A23" s="61" t="s">
        <v>84</v>
      </c>
      <c r="B23" s="61"/>
      <c r="C23" s="61"/>
      <c r="D23" s="61"/>
      <c r="E23" s="61"/>
      <c r="F23" s="194">
        <f>ＪＢ個人競技記録報告書!E45</f>
        <v>0</v>
      </c>
      <c r="G23" s="192"/>
      <c r="H23" s="62" t="s">
        <v>88</v>
      </c>
      <c r="I23" s="69" t="s">
        <v>87</v>
      </c>
      <c r="J23" s="193">
        <v>50</v>
      </c>
      <c r="K23" s="193"/>
      <c r="L23" s="61" t="s">
        <v>90</v>
      </c>
      <c r="M23" s="69" t="s">
        <v>89</v>
      </c>
      <c r="N23" s="192">
        <f>J23*F23</f>
        <v>0</v>
      </c>
      <c r="O23" s="192"/>
      <c r="P23" s="192"/>
      <c r="Q23" s="192"/>
      <c r="R23" s="62" t="s">
        <v>90</v>
      </c>
    </row>
    <row r="24" spans="1:30" s="58" customFormat="1">
      <c r="A24" s="67"/>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row>
    <row r="25" spans="1:30" s="58" customFormat="1" ht="27" customHeight="1">
      <c r="A25" s="67"/>
      <c r="B25" s="61"/>
      <c r="C25" s="61"/>
      <c r="D25" s="61"/>
      <c r="E25" s="61"/>
      <c r="F25" s="61"/>
      <c r="G25" s="61"/>
      <c r="H25" s="61"/>
      <c r="I25" s="61"/>
      <c r="J25" s="61"/>
      <c r="K25" s="61"/>
      <c r="L25" s="61"/>
      <c r="M25" s="61"/>
      <c r="N25" s="61"/>
      <c r="O25" s="61"/>
      <c r="P25" s="61"/>
      <c r="Q25" s="61"/>
      <c r="R25" s="61"/>
      <c r="S25" s="61"/>
      <c r="T25" s="192" t="s">
        <v>91</v>
      </c>
      <c r="U25" s="192"/>
      <c r="V25" s="192"/>
      <c r="W25" s="192">
        <f>SUM(N21,N23)</f>
        <v>0</v>
      </c>
      <c r="X25" s="192"/>
      <c r="Y25" s="192"/>
      <c r="Z25" s="192"/>
      <c r="AA25" s="192"/>
      <c r="AB25" s="62" t="s">
        <v>90</v>
      </c>
      <c r="AC25" s="61"/>
      <c r="AD25" s="61"/>
    </row>
    <row r="26" spans="1:30" s="58" customFormat="1">
      <c r="A26" s="59"/>
    </row>
    <row r="27" spans="1:30" s="58" customFormat="1">
      <c r="A27" s="59"/>
    </row>
    <row r="28" spans="1:30">
      <c r="A28" s="71"/>
      <c r="B28" s="71"/>
      <c r="C28" s="71"/>
      <c r="D28" s="71"/>
      <c r="E28" s="71"/>
      <c r="F28" s="71"/>
      <c r="G28" s="71"/>
      <c r="H28" s="71"/>
      <c r="I28" s="71"/>
      <c r="J28" s="71"/>
      <c r="K28" s="71"/>
      <c r="L28" s="71"/>
      <c r="M28" s="71"/>
      <c r="N28" s="71"/>
      <c r="O28" s="71"/>
      <c r="P28" s="71"/>
      <c r="Q28" s="71"/>
      <c r="R28" s="71"/>
      <c r="S28" s="71"/>
    </row>
  </sheetData>
  <mergeCells count="26">
    <mergeCell ref="M9:Q9"/>
    <mergeCell ref="R9:AB9"/>
    <mergeCell ref="A1:AD1"/>
    <mergeCell ref="S3:AC3"/>
    <mergeCell ref="A5:S5"/>
    <mergeCell ref="M7:Q7"/>
    <mergeCell ref="R7:AC7"/>
    <mergeCell ref="A11:F11"/>
    <mergeCell ref="H11:R11"/>
    <mergeCell ref="A13:F13"/>
    <mergeCell ref="H13:AD13"/>
    <mergeCell ref="A15:F15"/>
    <mergeCell ref="H15:R15"/>
    <mergeCell ref="T15:AD15"/>
    <mergeCell ref="A17:F17"/>
    <mergeCell ref="H17:AD17"/>
    <mergeCell ref="A20:F20"/>
    <mergeCell ref="A21:E21"/>
    <mergeCell ref="F21:G21"/>
    <mergeCell ref="T25:V25"/>
    <mergeCell ref="W25:AA25"/>
    <mergeCell ref="J21:K21"/>
    <mergeCell ref="N21:Q21"/>
    <mergeCell ref="F23:G23"/>
    <mergeCell ref="J23:K23"/>
    <mergeCell ref="N23:Q23"/>
  </mergeCells>
  <phoneticPr fontId="2"/>
  <printOptions horizontalCentered="1"/>
  <pageMargins left="0.78740157480314965"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964F4-79E4-4961-A5F5-4B3A96E0F516}">
  <dimension ref="A1:S54"/>
  <sheetViews>
    <sheetView showZeros="0" view="pageBreakPreview" topLeftCell="A19" zoomScaleNormal="70" zoomScaleSheetLayoutView="100" workbookViewId="0">
      <selection activeCell="H51" sqref="A1:H51"/>
    </sheetView>
  </sheetViews>
  <sheetFormatPr defaultColWidth="9" defaultRowHeight="13.5"/>
  <cols>
    <col min="1" max="1" width="10.25" style="24" customWidth="1"/>
    <col min="2" max="2" width="11.625" style="24" bestFit="1" customWidth="1"/>
    <col min="3" max="3" width="25.625" style="25" customWidth="1"/>
    <col min="4" max="4" width="6" style="25" bestFit="1" customWidth="1"/>
    <col min="5" max="5" width="5.75" style="25" customWidth="1"/>
    <col min="6" max="6" width="13.375" style="25" customWidth="1"/>
    <col min="7" max="7" width="11.375" style="25" customWidth="1"/>
    <col min="8" max="8" width="13.375" style="25" customWidth="1"/>
    <col min="9" max="9" width="9" style="25"/>
    <col min="10" max="19" width="0" style="25" hidden="1" customWidth="1"/>
    <col min="20" max="16384" width="9" style="25"/>
  </cols>
  <sheetData>
    <row r="1" spans="1:19" ht="4.1500000000000004" customHeight="1"/>
    <row r="2" spans="1:19" ht="12.95" customHeight="1">
      <c r="A2" s="223" t="s">
        <v>30</v>
      </c>
      <c r="B2" s="223"/>
      <c r="C2" s="223"/>
      <c r="D2" s="223"/>
      <c r="E2" s="223"/>
      <c r="F2" s="223"/>
      <c r="G2" s="223"/>
      <c r="H2" s="223"/>
      <c r="J2" s="235" t="s">
        <v>92</v>
      </c>
      <c r="K2" s="235"/>
      <c r="L2" s="235"/>
      <c r="M2" s="235"/>
      <c r="N2" s="235"/>
      <c r="O2" s="235"/>
      <c r="P2" s="235"/>
      <c r="Q2" s="235"/>
      <c r="R2" s="235"/>
      <c r="S2" s="235"/>
    </row>
    <row r="3" spans="1:19" ht="26.25" customHeight="1">
      <c r="A3" s="224" t="s">
        <v>93</v>
      </c>
      <c r="B3" s="224"/>
      <c r="C3" s="224"/>
      <c r="D3" s="224"/>
      <c r="E3" s="224"/>
      <c r="F3" s="224"/>
      <c r="G3" s="224"/>
      <c r="H3" s="224"/>
      <c r="J3" s="235"/>
      <c r="K3" s="235"/>
      <c r="L3" s="235"/>
      <c r="M3" s="235"/>
      <c r="N3" s="235"/>
      <c r="O3" s="235"/>
      <c r="P3" s="235"/>
      <c r="Q3" s="235"/>
      <c r="R3" s="235"/>
      <c r="S3" s="235"/>
    </row>
    <row r="4" spans="1:19" ht="16.149999999999999" customHeight="1">
      <c r="A4" s="223" t="s">
        <v>94</v>
      </c>
      <c r="B4" s="223"/>
      <c r="C4" s="223"/>
      <c r="D4" s="223"/>
      <c r="E4" s="223"/>
      <c r="F4" s="223"/>
      <c r="G4" s="223"/>
      <c r="H4" s="223"/>
      <c r="J4" s="235"/>
      <c r="K4" s="235"/>
      <c r="L4" s="235"/>
      <c r="M4" s="235"/>
      <c r="N4" s="235"/>
      <c r="O4" s="235"/>
      <c r="P4" s="235"/>
      <c r="Q4" s="235"/>
      <c r="R4" s="235"/>
      <c r="S4" s="235"/>
    </row>
    <row r="5" spans="1:19" ht="18.75" customHeight="1">
      <c r="A5" s="26" t="s">
        <v>31</v>
      </c>
      <c r="F5" s="27" t="s">
        <v>32</v>
      </c>
      <c r="G5" s="72" t="s">
        <v>95</v>
      </c>
      <c r="H5" s="27"/>
      <c r="I5" s="26"/>
      <c r="J5" s="235"/>
      <c r="K5" s="235"/>
      <c r="L5" s="235"/>
      <c r="M5" s="235"/>
      <c r="N5" s="235"/>
      <c r="O5" s="235"/>
      <c r="P5" s="235"/>
      <c r="Q5" s="235"/>
      <c r="R5" s="235"/>
      <c r="S5" s="235"/>
    </row>
    <row r="6" spans="1:19" ht="18.75" customHeight="1">
      <c r="A6" s="216">
        <f ca="1">TODAY()</f>
        <v>45411</v>
      </c>
      <c r="B6" s="216"/>
      <c r="C6" s="124" t="e">
        <f>_xlfn.XLOOKUP(C10,会場!B2:B21,会場!C2:C21)</f>
        <v>#N/A</v>
      </c>
      <c r="F6" s="28" t="s">
        <v>33</v>
      </c>
      <c r="G6" s="73" t="s">
        <v>1008</v>
      </c>
      <c r="H6" s="28"/>
      <c r="I6" s="26"/>
      <c r="J6" s="235"/>
      <c r="K6" s="235"/>
      <c r="L6" s="235"/>
      <c r="M6" s="235"/>
      <c r="N6" s="235"/>
      <c r="O6" s="235"/>
      <c r="P6" s="235"/>
      <c r="Q6" s="235"/>
      <c r="R6" s="235"/>
      <c r="S6" s="235"/>
    </row>
    <row r="7" spans="1:19" ht="8.4499999999999993" customHeight="1">
      <c r="I7" s="26"/>
      <c r="J7" s="235"/>
      <c r="K7" s="235"/>
      <c r="L7" s="235"/>
      <c r="M7" s="235"/>
      <c r="N7" s="235"/>
      <c r="O7" s="235"/>
      <c r="P7" s="235"/>
      <c r="Q7" s="235"/>
      <c r="R7" s="235"/>
      <c r="S7" s="235"/>
    </row>
    <row r="8" spans="1:19" ht="13.5" customHeight="1" thickBot="1">
      <c r="A8" s="215" t="s">
        <v>34</v>
      </c>
      <c r="B8" s="215"/>
      <c r="C8" s="233">
        <f>'競技会登録申請書 '!D8</f>
        <v>0</v>
      </c>
      <c r="D8" s="234"/>
      <c r="E8" s="234"/>
      <c r="F8" s="234"/>
      <c r="G8" s="74" t="s">
        <v>35</v>
      </c>
      <c r="H8" s="27"/>
      <c r="I8" s="26"/>
      <c r="J8" s="235"/>
      <c r="K8" s="235"/>
      <c r="L8" s="235"/>
      <c r="M8" s="235"/>
      <c r="N8" s="235"/>
      <c r="O8" s="235"/>
      <c r="P8" s="235"/>
      <c r="Q8" s="235"/>
      <c r="R8" s="235"/>
      <c r="S8" s="235"/>
    </row>
    <row r="9" spans="1:19" ht="12.95" customHeight="1">
      <c r="H9" s="208" t="s">
        <v>96</v>
      </c>
      <c r="I9" s="26"/>
      <c r="J9" s="235"/>
      <c r="K9" s="235"/>
      <c r="L9" s="235"/>
      <c r="M9" s="235"/>
      <c r="N9" s="235"/>
      <c r="O9" s="235"/>
      <c r="P9" s="235"/>
      <c r="Q9" s="235"/>
      <c r="R9" s="235"/>
      <c r="S9" s="235"/>
    </row>
    <row r="10" spans="1:19" ht="12.95" customHeight="1">
      <c r="A10" s="215" t="s">
        <v>36</v>
      </c>
      <c r="B10" s="215"/>
      <c r="C10" s="27">
        <f>'競技会登録申請書 '!D10</f>
        <v>0</v>
      </c>
      <c r="D10" s="211" t="s">
        <v>37</v>
      </c>
      <c r="E10" s="211"/>
      <c r="F10" s="216" t="str">
        <f>'競技会登録申請書 '!D12</f>
        <v>年　月　日</v>
      </c>
      <c r="G10" s="216"/>
      <c r="H10" s="209"/>
      <c r="I10" s="26"/>
      <c r="J10" s="235"/>
      <c r="K10" s="235"/>
      <c r="L10" s="235"/>
      <c r="M10" s="235"/>
      <c r="N10" s="235"/>
      <c r="O10" s="235"/>
      <c r="P10" s="235"/>
      <c r="Q10" s="235"/>
      <c r="R10" s="235"/>
      <c r="S10" s="235"/>
    </row>
    <row r="11" spans="1:19" ht="14.25" thickBot="1">
      <c r="F11" s="216" t="str">
        <f>'競技会登録申請書 '!G12</f>
        <v>年　月　日</v>
      </c>
      <c r="G11" s="216"/>
      <c r="H11" s="210"/>
      <c r="I11" s="26"/>
      <c r="J11" s="235"/>
      <c r="K11" s="235"/>
      <c r="L11" s="235"/>
      <c r="M11" s="235"/>
      <c r="N11" s="235"/>
      <c r="O11" s="235"/>
      <c r="P11" s="235"/>
      <c r="Q11" s="235"/>
      <c r="R11" s="235"/>
      <c r="S11" s="235"/>
    </row>
    <row r="12" spans="1:19" ht="14.25" thickBot="1">
      <c r="E12" s="30"/>
      <c r="F12" s="214">
        <f ca="1">TODAY()</f>
        <v>45411</v>
      </c>
      <c r="G12" s="214"/>
      <c r="H12" s="25" t="s">
        <v>97</v>
      </c>
      <c r="I12" s="26"/>
      <c r="J12" s="235"/>
      <c r="K12" s="235"/>
      <c r="L12" s="235"/>
      <c r="M12" s="235"/>
      <c r="N12" s="235"/>
      <c r="O12" s="235"/>
      <c r="P12" s="235"/>
      <c r="Q12" s="235"/>
      <c r="R12" s="235"/>
      <c r="S12" s="235"/>
    </row>
    <row r="13" spans="1:19" s="24" customFormat="1" ht="17.25" customHeight="1" thickBot="1">
      <c r="A13" s="31" t="s">
        <v>38</v>
      </c>
      <c r="B13" s="32" t="s">
        <v>98</v>
      </c>
      <c r="C13" s="54" t="s">
        <v>40</v>
      </c>
      <c r="D13" s="212" t="s">
        <v>41</v>
      </c>
      <c r="E13" s="213"/>
      <c r="F13" s="54" t="s">
        <v>42</v>
      </c>
      <c r="G13" s="54" t="s">
        <v>43</v>
      </c>
      <c r="H13" s="54" t="s">
        <v>44</v>
      </c>
      <c r="J13" s="235"/>
      <c r="K13" s="235"/>
      <c r="L13" s="235"/>
      <c r="M13" s="235"/>
      <c r="N13" s="235"/>
      <c r="O13" s="235"/>
      <c r="P13" s="235"/>
      <c r="Q13" s="235"/>
      <c r="R13" s="235"/>
      <c r="S13" s="235"/>
    </row>
    <row r="14" spans="1:19" ht="18.95" customHeight="1" thickTop="1">
      <c r="A14" s="75" t="str">
        <f>IF(C14="","",VLOOKUP(C14,会員!B3:$D$1800,2,FALSE))</f>
        <v/>
      </c>
      <c r="B14" s="76" t="str">
        <f>IF(C14="","",VLOOKUP(C14,会員!B3:$D$1800,3,FALSE))</f>
        <v/>
      </c>
      <c r="C14" s="268"/>
      <c r="D14" s="269"/>
      <c r="E14" s="270"/>
      <c r="F14" s="268"/>
      <c r="G14" s="268"/>
      <c r="H14" s="268"/>
      <c r="J14" s="235"/>
      <c r="K14" s="235"/>
      <c r="L14" s="235"/>
      <c r="M14" s="235"/>
      <c r="N14" s="235"/>
      <c r="O14" s="235"/>
      <c r="P14" s="235"/>
      <c r="Q14" s="235"/>
      <c r="R14" s="235"/>
      <c r="S14" s="235"/>
    </row>
    <row r="15" spans="1:19" ht="18.95" customHeight="1">
      <c r="A15" s="78" t="str">
        <f>IF(C15="","",VLOOKUP(C15,会員!B4:$D$1800,2,FALSE))</f>
        <v/>
      </c>
      <c r="B15" s="79" t="str">
        <f>IF(C15="","",VLOOKUP(C15,会員!B4:$D$1800,3,FALSE))</f>
        <v/>
      </c>
      <c r="C15" s="271"/>
      <c r="D15" s="272"/>
      <c r="E15" s="273"/>
      <c r="F15" s="271"/>
      <c r="G15" s="271"/>
      <c r="H15" s="271"/>
      <c r="J15" s="235"/>
      <c r="K15" s="235"/>
      <c r="L15" s="235"/>
      <c r="M15" s="235"/>
      <c r="N15" s="235"/>
      <c r="O15" s="235"/>
      <c r="P15" s="235"/>
      <c r="Q15" s="235"/>
      <c r="R15" s="235"/>
      <c r="S15" s="235"/>
    </row>
    <row r="16" spans="1:19" ht="18.95" customHeight="1">
      <c r="A16" s="78" t="str">
        <f>IF(C16="","",VLOOKUP(C16,会員!B5:$D$1800,2,FALSE))</f>
        <v/>
      </c>
      <c r="B16" s="79" t="str">
        <f>IF(C16="","",VLOOKUP(C16,会員!B5:$D$1800,3,FALSE))</f>
        <v/>
      </c>
      <c r="C16" s="271"/>
      <c r="D16" s="272"/>
      <c r="E16" s="273"/>
      <c r="F16" s="271"/>
      <c r="G16" s="271"/>
      <c r="H16" s="271"/>
      <c r="J16" s="235"/>
      <c r="K16" s="235"/>
      <c r="L16" s="235"/>
      <c r="M16" s="235"/>
      <c r="N16" s="235"/>
      <c r="O16" s="235"/>
      <c r="P16" s="235"/>
      <c r="Q16" s="235"/>
      <c r="R16" s="235"/>
      <c r="S16" s="235"/>
    </row>
    <row r="17" spans="1:16" ht="18.95" customHeight="1" thickBot="1">
      <c r="A17" s="78" t="str">
        <f>IF(C17="","",VLOOKUP(C17,会員!B6:$D$1800,2,FALSE))</f>
        <v/>
      </c>
      <c r="B17" s="79" t="str">
        <f>IF(C17="","",VLOOKUP(C17,会員!B6:$D$1800,3,FALSE))</f>
        <v/>
      </c>
      <c r="C17" s="271"/>
      <c r="D17" s="272"/>
      <c r="E17" s="273"/>
      <c r="F17" s="271"/>
      <c r="G17" s="271"/>
      <c r="H17" s="271"/>
      <c r="J17" s="24"/>
      <c r="K17" s="81" t="s">
        <v>99</v>
      </c>
      <c r="L17" s="81" t="s">
        <v>100</v>
      </c>
      <c r="M17" s="81"/>
      <c r="N17" s="81"/>
    </row>
    <row r="18" spans="1:16" ht="18.95" customHeight="1" thickBot="1">
      <c r="A18" s="82" t="str">
        <f>IF(C18="","",VLOOKUP(C18,会員!B7:$D$1800,2,FALSE))</f>
        <v/>
      </c>
      <c r="B18" s="83" t="str">
        <f>IF(C18="","",VLOOKUP(C18,会員!B7:$D$1800,3,FALSE))</f>
        <v/>
      </c>
      <c r="C18" s="274"/>
      <c r="D18" s="275"/>
      <c r="E18" s="276"/>
      <c r="F18" s="274"/>
      <c r="G18" s="274"/>
      <c r="H18" s="274"/>
      <c r="J18" s="231" t="s">
        <v>101</v>
      </c>
      <c r="K18" s="85"/>
      <c r="L18" s="85"/>
      <c r="M18" s="85"/>
      <c r="N18" s="85"/>
      <c r="P18" s="225">
        <f>($K$18*33)+($L$18*33)+($M$18*33)+($K$19*11)+($L$19*11)+(N18*33)</f>
        <v>0</v>
      </c>
    </row>
    <row r="19" spans="1:16" ht="18.95" customHeight="1" thickBot="1">
      <c r="A19" s="86" t="str">
        <f>IF(C19="","",VLOOKUP(C19,会員!B8:$D$1800,2,FALSE))</f>
        <v/>
      </c>
      <c r="B19" s="87" t="str">
        <f>IF(C19="","",VLOOKUP(C19,会員!B8:$D$1800,3,FALSE))</f>
        <v/>
      </c>
      <c r="C19" s="277"/>
      <c r="D19" s="278"/>
      <c r="E19" s="279"/>
      <c r="F19" s="277"/>
      <c r="G19" s="277"/>
      <c r="H19" s="277"/>
      <c r="J19" s="232"/>
      <c r="K19" s="85">
        <f>SUMIF($A$14:$A$43,"56-U",$F$14:$F$43)</f>
        <v>0</v>
      </c>
      <c r="L19" s="85">
        <f>SUMIF($A$14:$A$43,"54-U",$F$14:$F$43)</f>
        <v>0</v>
      </c>
      <c r="M19" s="85">
        <f>SUMIF($A$14:$A$43,"40-C",$F$14:$F$43)</f>
        <v>0</v>
      </c>
      <c r="N19" s="85">
        <f>SUMIF($A$14:$A$43,"55-U",$F$14:$F$43)</f>
        <v>0</v>
      </c>
      <c r="P19" s="226"/>
    </row>
    <row r="20" spans="1:16" ht="18.95" customHeight="1">
      <c r="A20" s="78" t="str">
        <f>IF(C20="","",VLOOKUP(C20,会員!B9:$D$1800,2,FALSE))</f>
        <v/>
      </c>
      <c r="B20" s="79" t="str">
        <f>IF(C20="","",VLOOKUP(C20,会員!B9:$D$1800,3,FALSE))</f>
        <v/>
      </c>
      <c r="C20" s="271"/>
      <c r="D20" s="272"/>
      <c r="E20" s="273"/>
      <c r="F20" s="271"/>
      <c r="G20" s="271"/>
      <c r="H20" s="271"/>
    </row>
    <row r="21" spans="1:16" ht="18.95" customHeight="1" thickBot="1">
      <c r="A21" s="78" t="str">
        <f>IF(C21="","",VLOOKUP(C21,会員!B10:$D$1800,2,FALSE))</f>
        <v/>
      </c>
      <c r="B21" s="79" t="str">
        <f>IF(C21="","",VLOOKUP(C21,会員!B10:$D$1800,3,FALSE))</f>
        <v/>
      </c>
      <c r="C21" s="271"/>
      <c r="D21" s="272"/>
      <c r="E21" s="273"/>
      <c r="F21" s="271"/>
      <c r="G21" s="271"/>
      <c r="H21" s="271"/>
      <c r="J21" s="24" t="s">
        <v>102</v>
      </c>
      <c r="K21" s="81" t="s">
        <v>45</v>
      </c>
      <c r="L21" s="81" t="s">
        <v>46</v>
      </c>
      <c r="M21" s="81" t="s">
        <v>47</v>
      </c>
      <c r="N21" s="81" t="s">
        <v>48</v>
      </c>
    </row>
    <row r="22" spans="1:16" ht="18.95" customHeight="1">
      <c r="A22" s="78" t="str">
        <f>IF(C22="","",VLOOKUP(C22,会員!B11:$D$1800,2,FALSE))</f>
        <v/>
      </c>
      <c r="B22" s="79" t="str">
        <f>IF(C22="","",VLOOKUP(C22,会員!B11:$D$1800,3,FALSE))</f>
        <v/>
      </c>
      <c r="C22" s="271"/>
      <c r="D22" s="272"/>
      <c r="E22" s="273"/>
      <c r="F22" s="271"/>
      <c r="G22" s="271"/>
      <c r="H22" s="271"/>
      <c r="J22" s="85" t="s">
        <v>49</v>
      </c>
      <c r="K22" s="85">
        <f>SUMIF($A$14:$A$43,"40-A",$F$14:$F$43)</f>
        <v>0</v>
      </c>
      <c r="L22" s="85">
        <f>SUMIF($A$14:$A$43,"40-B",$F$14:$F$43)</f>
        <v>0</v>
      </c>
      <c r="M22" s="85">
        <f>SUMIF($A$14:$A$43,"40-C",$F$14:$F$43)</f>
        <v>0</v>
      </c>
      <c r="N22" s="85">
        <f>SUMIF($A$14:$A$43,"55-U",$F$14:$F$43)</f>
        <v>0</v>
      </c>
      <c r="P22" s="225">
        <f>($K$22*33)+($L$22*33)+($M$22*33)+($K$23*11)+($L$23*11)+(N22*33)</f>
        <v>0</v>
      </c>
    </row>
    <row r="23" spans="1:16" ht="18.95" customHeight="1" thickBot="1">
      <c r="A23" s="89" t="str">
        <f>IF(C23="","",VLOOKUP(C23,会員!B12:$D$1800,2,FALSE))</f>
        <v/>
      </c>
      <c r="B23" s="90" t="str">
        <f>IF(C23="","",VLOOKUP(C23,会員!B12:$D$1800,3,FALSE))</f>
        <v/>
      </c>
      <c r="C23" s="274"/>
      <c r="D23" s="275"/>
      <c r="E23" s="276"/>
      <c r="F23" s="274"/>
      <c r="G23" s="274"/>
      <c r="H23" s="274"/>
      <c r="J23" s="91" t="s">
        <v>50</v>
      </c>
      <c r="K23" s="91">
        <f>SUMIF($A$14:$A$43,"40-J",$F$14:$F$43)</f>
        <v>0</v>
      </c>
      <c r="L23" s="91">
        <f>SUMIF($A$14:$A$43,"40-H",$F$14:$F$43)</f>
        <v>0</v>
      </c>
      <c r="M23" s="91"/>
      <c r="N23" s="91"/>
      <c r="P23" s="226"/>
    </row>
    <row r="24" spans="1:16" ht="18.95" customHeight="1" thickBot="1">
      <c r="A24" s="86" t="str">
        <f>IF(C24="","",VLOOKUP(C24,会員!B13:$D$1800,2,FALSE))</f>
        <v/>
      </c>
      <c r="B24" s="87" t="str">
        <f>IF(C24="","",VLOOKUP(C24,会員!B13:$D$1800,3,FALSE))</f>
        <v/>
      </c>
      <c r="C24" s="277"/>
      <c r="D24" s="278"/>
      <c r="E24" s="279"/>
      <c r="F24" s="277"/>
      <c r="G24" s="277"/>
      <c r="H24" s="277"/>
      <c r="J24" s="24" t="s">
        <v>103</v>
      </c>
      <c r="K24" s="81" t="s">
        <v>45</v>
      </c>
      <c r="L24" s="81" t="s">
        <v>46</v>
      </c>
      <c r="M24" s="81" t="s">
        <v>47</v>
      </c>
      <c r="N24" s="81" t="s">
        <v>48</v>
      </c>
    </row>
    <row r="25" spans="1:16" ht="18.95" customHeight="1">
      <c r="A25" s="78" t="str">
        <f>IF(C25="","",VLOOKUP(C25,会員!B14:$D$1800,2,FALSE))</f>
        <v/>
      </c>
      <c r="B25" s="79" t="str">
        <f>IF(C25="","",VLOOKUP(C25,会員!B14:$D$1800,3,FALSE))</f>
        <v/>
      </c>
      <c r="C25" s="271"/>
      <c r="D25" s="272"/>
      <c r="E25" s="273"/>
      <c r="F25" s="271"/>
      <c r="G25" s="271"/>
      <c r="H25" s="271"/>
      <c r="J25" s="85" t="s">
        <v>49</v>
      </c>
      <c r="K25" s="85">
        <f>SUMIF($A$14:$A$43,"41-A",$F$14:$F$43)</f>
        <v>0</v>
      </c>
      <c r="L25" s="85">
        <f>SUMIF($A$14:$A$43,"41-B",$F$14:$F$43)</f>
        <v>0</v>
      </c>
      <c r="M25" s="85">
        <f>SUMIF($A$14:$A$43,"41-C",$F$14:$F$43)</f>
        <v>0</v>
      </c>
      <c r="N25" s="85">
        <f>SUMIF($A$14:$A$43,"55-U",$F$14:$F$43)</f>
        <v>0</v>
      </c>
      <c r="P25" s="225">
        <f>($K$25*33)+($L$25*33)+($M$25*33)+($K$26*11)+($L$26*11)+(N25*33)</f>
        <v>0</v>
      </c>
    </row>
    <row r="26" spans="1:16" ht="18.95" customHeight="1" thickBot="1">
      <c r="A26" s="78" t="str">
        <f>IF(C26="","",VLOOKUP(C26,会員!B15:$D$1800,2,FALSE))</f>
        <v/>
      </c>
      <c r="B26" s="79" t="str">
        <f>IF(C26="","",VLOOKUP(C26,会員!B15:$D$1800,3,FALSE))</f>
        <v/>
      </c>
      <c r="C26" s="271"/>
      <c r="D26" s="272"/>
      <c r="E26" s="273"/>
      <c r="F26" s="271"/>
      <c r="G26" s="271"/>
      <c r="H26" s="271"/>
      <c r="J26" s="91" t="s">
        <v>50</v>
      </c>
      <c r="K26" s="91">
        <f>SUMIF($A$14:$A$43,"41-J",$F$14:$F$43)</f>
        <v>0</v>
      </c>
      <c r="L26" s="91">
        <f>SUMIF($A$14:$A$43,"41-H",$F$14:$F$43)</f>
        <v>0</v>
      </c>
      <c r="M26" s="91"/>
      <c r="N26" s="91"/>
      <c r="P26" s="226"/>
    </row>
    <row r="27" spans="1:16" ht="18.95" customHeight="1" thickBot="1">
      <c r="A27" s="78" t="str">
        <f>IF(C27="","",VLOOKUP(C27,会員!B16:$D$1800,2,FALSE))</f>
        <v/>
      </c>
      <c r="B27" s="79" t="str">
        <f>IF(C27="","",VLOOKUP(C27,会員!B16:$D$1800,3,FALSE))</f>
        <v/>
      </c>
      <c r="C27" s="271"/>
      <c r="D27" s="272"/>
      <c r="E27" s="273"/>
      <c r="F27" s="271"/>
      <c r="G27" s="271"/>
      <c r="H27" s="271"/>
      <c r="J27" s="24" t="s">
        <v>104</v>
      </c>
      <c r="K27" s="81" t="s">
        <v>45</v>
      </c>
      <c r="L27" s="81" t="s">
        <v>46</v>
      </c>
      <c r="M27" s="81" t="s">
        <v>47</v>
      </c>
      <c r="N27" s="81" t="s">
        <v>48</v>
      </c>
    </row>
    <row r="28" spans="1:16" ht="18.95" customHeight="1" thickBot="1">
      <c r="A28" s="82" t="str">
        <f>IF(C28="","",VLOOKUP(C28,会員!B17:$D$1800,2,FALSE))</f>
        <v/>
      </c>
      <c r="B28" s="83" t="str">
        <f>IF(C28="","",VLOOKUP(C28,会員!B17:$D$1800,3,FALSE))</f>
        <v/>
      </c>
      <c r="C28" s="274"/>
      <c r="D28" s="275"/>
      <c r="E28" s="276"/>
      <c r="F28" s="274"/>
      <c r="G28" s="274"/>
      <c r="H28" s="274"/>
      <c r="J28" s="85" t="s">
        <v>49</v>
      </c>
      <c r="K28" s="85">
        <f>SUMIF($A$14:$A$43,"42-A",$F$14:$F$43)</f>
        <v>0</v>
      </c>
      <c r="L28" s="85">
        <f>SUMIF($A$14:$A$43,"42-B",$F$14:$F$43)</f>
        <v>0</v>
      </c>
      <c r="M28" s="85">
        <f>SUMIF($A$14:$A$43,"42-C",$F$14:$F$43)</f>
        <v>0</v>
      </c>
      <c r="N28" s="85">
        <f>SUMIF($A$14:$A$43,"55-U",$F$14:$F$43)</f>
        <v>0</v>
      </c>
      <c r="P28" s="225">
        <f>($K$28*33)+($L$28*33)+($M$28*33)+($K$29*11)+($L$29*11)+(N28*33)</f>
        <v>0</v>
      </c>
    </row>
    <row r="29" spans="1:16" ht="18.95" customHeight="1" thickBot="1">
      <c r="A29" s="86" t="str">
        <f>IF(C29="","",VLOOKUP(C29,会員!B18:$D$1800,2,FALSE))</f>
        <v/>
      </c>
      <c r="B29" s="87" t="str">
        <f>IF(C29="","",VLOOKUP(C29,会員!B18:$D$1800,3,FALSE))</f>
        <v/>
      </c>
      <c r="C29" s="277"/>
      <c r="D29" s="278"/>
      <c r="E29" s="279"/>
      <c r="F29" s="277"/>
      <c r="G29" s="277"/>
      <c r="H29" s="277"/>
      <c r="J29" s="91" t="s">
        <v>50</v>
      </c>
      <c r="K29" s="91">
        <f>SUMIF($A$14:$A$43,"42-J",$F$14:$F$43)</f>
        <v>0</v>
      </c>
      <c r="L29" s="91">
        <f>SUMIF($A$14:$A$43,"42-H",$F$14:$F$43)</f>
        <v>0</v>
      </c>
      <c r="M29" s="91"/>
      <c r="N29" s="91"/>
      <c r="P29" s="226"/>
    </row>
    <row r="30" spans="1:16" ht="18.95" customHeight="1" thickBot="1">
      <c r="A30" s="78" t="str">
        <f>IF(C30="","",VLOOKUP(C30,会員!B19:$D$1800,2,FALSE))</f>
        <v/>
      </c>
      <c r="B30" s="79" t="str">
        <f>IF(C30="","",VLOOKUP(C30,会員!B19:$D$1800,3,FALSE))</f>
        <v/>
      </c>
      <c r="C30" s="271"/>
      <c r="D30" s="272"/>
      <c r="E30" s="273"/>
      <c r="F30" s="271"/>
      <c r="G30" s="271"/>
      <c r="H30" s="271"/>
      <c r="J30" s="24" t="s">
        <v>105</v>
      </c>
      <c r="K30" s="81" t="s">
        <v>45</v>
      </c>
      <c r="L30" s="81" t="s">
        <v>46</v>
      </c>
      <c r="M30" s="81" t="s">
        <v>47</v>
      </c>
      <c r="N30" s="81" t="s">
        <v>48</v>
      </c>
    </row>
    <row r="31" spans="1:16" ht="18.95" customHeight="1">
      <c r="A31" s="78" t="str">
        <f>IF(C31="","",VLOOKUP(C31,会員!B20:$D$1800,2,FALSE))</f>
        <v/>
      </c>
      <c r="B31" s="79" t="str">
        <f>IF(C31="","",VLOOKUP(C31,会員!B20:$D$1800,3,FALSE))</f>
        <v/>
      </c>
      <c r="C31" s="271"/>
      <c r="D31" s="272"/>
      <c r="E31" s="273"/>
      <c r="F31" s="271"/>
      <c r="G31" s="271"/>
      <c r="H31" s="271"/>
      <c r="J31" s="85" t="s">
        <v>49</v>
      </c>
      <c r="K31" s="85">
        <f>SUMIF($A$14:$A$43,"43-A",$F$14:$F$43)</f>
        <v>0</v>
      </c>
      <c r="L31" s="85">
        <f>SUMIF($A$14:$A$43,"43-B",$F$14:$F$43)</f>
        <v>0</v>
      </c>
      <c r="M31" s="85">
        <f>SUMIF($A$14:$A$43,"43-C",$F$14:$F$43)</f>
        <v>0</v>
      </c>
      <c r="N31" s="85">
        <f>SUMIF($A$14:$A$43,"55-U",$F$14:$F$43)</f>
        <v>0</v>
      </c>
      <c r="P31" s="225">
        <f>($K$31*33)+($L$31*33)+($M$31*33)+($K$32*11)+($L$32*11)+(N31*33)</f>
        <v>0</v>
      </c>
    </row>
    <row r="32" spans="1:16" ht="18.95" customHeight="1" thickBot="1">
      <c r="A32" s="78" t="str">
        <f>IF(C32="","",VLOOKUP(C32,会員!B21:$D$1800,2,FALSE))</f>
        <v/>
      </c>
      <c r="B32" s="79" t="str">
        <f>IF(C32="","",VLOOKUP(C32,会員!B21:$D$1800,3,FALSE))</f>
        <v/>
      </c>
      <c r="C32" s="271"/>
      <c r="D32" s="272"/>
      <c r="E32" s="273"/>
      <c r="F32" s="271"/>
      <c r="G32" s="271"/>
      <c r="H32" s="271"/>
      <c r="J32" s="91" t="s">
        <v>50</v>
      </c>
      <c r="K32" s="91">
        <f>SUMIF($A$14:$A$43,"43-J",$F$14:$F$43)</f>
        <v>0</v>
      </c>
      <c r="L32" s="91">
        <f>SUMIF($A$14:$A$43,"43-H",$F$14:$F$43)</f>
        <v>0</v>
      </c>
      <c r="M32" s="91"/>
      <c r="N32" s="91"/>
      <c r="P32" s="226"/>
    </row>
    <row r="33" spans="1:16" ht="18.95" customHeight="1" thickBot="1">
      <c r="A33" s="82" t="str">
        <f>IF(C33="","",VLOOKUP(C33,会員!B22:$D$1800,2,FALSE))</f>
        <v/>
      </c>
      <c r="B33" s="83" t="str">
        <f>IF(C33="","",VLOOKUP(C33,会員!B22:$D$1800,3,FALSE))</f>
        <v/>
      </c>
      <c r="C33" s="274"/>
      <c r="D33" s="275"/>
      <c r="E33" s="276"/>
      <c r="F33" s="274"/>
      <c r="G33" s="274"/>
      <c r="H33" s="274"/>
      <c r="J33" s="24" t="s">
        <v>106</v>
      </c>
      <c r="K33" s="81" t="s">
        <v>45</v>
      </c>
      <c r="L33" s="81" t="s">
        <v>46</v>
      </c>
      <c r="M33" s="81" t="s">
        <v>47</v>
      </c>
      <c r="N33" s="81" t="s">
        <v>48</v>
      </c>
    </row>
    <row r="34" spans="1:16" ht="18.95" customHeight="1">
      <c r="A34" s="86" t="str">
        <f>IF(C34="","",VLOOKUP(C34,会員!B23:$D$1800,2,FALSE))</f>
        <v/>
      </c>
      <c r="B34" s="87" t="str">
        <f>IF(C34="","",VLOOKUP(C34,会員!B23:$D$1800,3,FALSE))</f>
        <v/>
      </c>
      <c r="C34" s="277"/>
      <c r="D34" s="278"/>
      <c r="E34" s="279"/>
      <c r="F34" s="277"/>
      <c r="G34" s="277"/>
      <c r="H34" s="277"/>
      <c r="J34" s="85" t="s">
        <v>49</v>
      </c>
      <c r="K34" s="85">
        <f>SUMIF($A$14:$A$43,"44-A",$F$14:$F$43)</f>
        <v>0</v>
      </c>
      <c r="L34" s="85">
        <f>SUMIF($A$14:$A$43,"44-B",$F$14:$F$43)</f>
        <v>0</v>
      </c>
      <c r="M34" s="85">
        <f>SUMIF($A$14:$A$43,"44-C",$F$14:$F$43)</f>
        <v>0</v>
      </c>
      <c r="N34" s="85">
        <f>SUMIF($A$14:$A$43,"55-U",$F$14:$F$43)</f>
        <v>0</v>
      </c>
      <c r="P34" s="225">
        <f>($K$34*33)+($L$34*33)+($M$34*33)+($K$35*11)+($L$35*11)+(N34*33)</f>
        <v>0</v>
      </c>
    </row>
    <row r="35" spans="1:16" ht="18.95" customHeight="1" thickBot="1">
      <c r="A35" s="78" t="str">
        <f>IF(C35="","",VLOOKUP(C35,会員!B24:$D$1800,2,FALSE))</f>
        <v/>
      </c>
      <c r="B35" s="79" t="str">
        <f>IF(C35="","",VLOOKUP(C35,会員!B24:$D$1800,3,FALSE))</f>
        <v/>
      </c>
      <c r="C35" s="271"/>
      <c r="D35" s="272"/>
      <c r="E35" s="273"/>
      <c r="F35" s="271"/>
      <c r="G35" s="271"/>
      <c r="H35" s="271"/>
      <c r="J35" s="91" t="s">
        <v>50</v>
      </c>
      <c r="K35" s="91">
        <f>SUMIF($A$14:$A$43,"44-J",$F$14:$F$43)</f>
        <v>0</v>
      </c>
      <c r="L35" s="91">
        <f>SUMIF($A$14:$A$43,"44-H",$F$14:$F$43)</f>
        <v>0</v>
      </c>
      <c r="M35" s="91"/>
      <c r="N35" s="91"/>
      <c r="P35" s="226"/>
    </row>
    <row r="36" spans="1:16" ht="18.95" customHeight="1" thickBot="1">
      <c r="A36" s="78" t="str">
        <f>IF(C36="","",VLOOKUP(C36,会員!B25:$D$1800,2,FALSE))</f>
        <v/>
      </c>
      <c r="B36" s="79" t="str">
        <f>IF(C36="","",VLOOKUP(C36,会員!B25:$D$1800,3,FALSE))</f>
        <v/>
      </c>
      <c r="C36" s="271"/>
      <c r="D36" s="272"/>
      <c r="E36" s="273"/>
      <c r="F36" s="271"/>
      <c r="G36" s="271"/>
      <c r="H36" s="271"/>
      <c r="J36" s="24" t="s">
        <v>107</v>
      </c>
      <c r="K36" s="81" t="s">
        <v>45</v>
      </c>
      <c r="L36" s="81" t="s">
        <v>46</v>
      </c>
      <c r="M36" s="81" t="s">
        <v>47</v>
      </c>
      <c r="N36" s="81" t="s">
        <v>48</v>
      </c>
    </row>
    <row r="37" spans="1:16" ht="18.95" customHeight="1">
      <c r="A37" s="78" t="str">
        <f>IF(C37="","",VLOOKUP(C37,会員!B26:$D$1800,2,FALSE))</f>
        <v/>
      </c>
      <c r="B37" s="79" t="str">
        <f>IF(C37="","",VLOOKUP(C37,会員!B26:$D$1800,3,FALSE))</f>
        <v/>
      </c>
      <c r="C37" s="271"/>
      <c r="D37" s="272"/>
      <c r="E37" s="273"/>
      <c r="F37" s="271"/>
      <c r="G37" s="271"/>
      <c r="H37" s="271"/>
      <c r="J37" s="85" t="s">
        <v>49</v>
      </c>
      <c r="K37" s="85">
        <f>SUMIF($A$14:$A$43,"45-A",$F$14:$F$43)</f>
        <v>0</v>
      </c>
      <c r="L37" s="85">
        <f>SUMIF($A$14:$A$43,"45-B",$F$14:$F$43)</f>
        <v>0</v>
      </c>
      <c r="M37" s="85">
        <f>SUMIF($A$14:$A$43,"45-C",$F$14:$F$43)</f>
        <v>0</v>
      </c>
      <c r="N37" s="85">
        <f>SUMIF($A$14:$A$43,"55-U",$F$14:$F$43)</f>
        <v>0</v>
      </c>
      <c r="P37" s="225">
        <f>($K$37*33)+($L$37*33)+($M$37*33)+($K$38*11)+($L$38*11)+(N37*33)</f>
        <v>0</v>
      </c>
    </row>
    <row r="38" spans="1:16" ht="18.95" customHeight="1" thickBot="1">
      <c r="A38" s="82" t="str">
        <f>IF(C38="","",VLOOKUP(C38,会員!B27:$D$1800,2,FALSE))</f>
        <v/>
      </c>
      <c r="B38" s="83" t="str">
        <f>IF(C38="","",VLOOKUP(C38,会員!B27:$D$1800,3,FALSE))</f>
        <v/>
      </c>
      <c r="C38" s="274"/>
      <c r="D38" s="275"/>
      <c r="E38" s="276"/>
      <c r="F38" s="274"/>
      <c r="G38" s="274"/>
      <c r="H38" s="274"/>
      <c r="J38" s="91" t="s">
        <v>50</v>
      </c>
      <c r="K38" s="91">
        <f>SUMIF($A$14:$A$43,"45-J",$F$14:$F$43)</f>
        <v>0</v>
      </c>
      <c r="L38" s="91">
        <f>SUMIF($A$14:$A$43,"45-H",$F$14:$F$43)</f>
        <v>0</v>
      </c>
      <c r="M38" s="91"/>
      <c r="N38" s="91"/>
      <c r="P38" s="226"/>
    </row>
    <row r="39" spans="1:16" ht="18.95" customHeight="1" thickBot="1">
      <c r="A39" s="86" t="str">
        <f>IF(C39="","",VLOOKUP(C39,会員!B28:$D$1800,2,FALSE))</f>
        <v/>
      </c>
      <c r="B39" s="87" t="str">
        <f>IF(C39="","",VLOOKUP(C39,会員!B28:$D$1800,3,FALSE))</f>
        <v/>
      </c>
      <c r="C39" s="277"/>
      <c r="D39" s="278"/>
      <c r="E39" s="279"/>
      <c r="F39" s="277"/>
      <c r="G39" s="277"/>
      <c r="H39" s="277"/>
      <c r="J39" s="24" t="s">
        <v>108</v>
      </c>
      <c r="K39" s="81" t="s">
        <v>45</v>
      </c>
      <c r="L39" s="81" t="s">
        <v>46</v>
      </c>
      <c r="M39" s="81" t="s">
        <v>47</v>
      </c>
      <c r="N39" s="81" t="s">
        <v>48</v>
      </c>
    </row>
    <row r="40" spans="1:16" ht="18.95" customHeight="1">
      <c r="A40" s="78" t="str">
        <f>IF(C40="","",VLOOKUP(C40,会員!B29:$D$1800,2,FALSE))</f>
        <v/>
      </c>
      <c r="B40" s="79" t="str">
        <f>IF(C40="","",VLOOKUP(C40,会員!B29:$D$1800,3,FALSE))</f>
        <v/>
      </c>
      <c r="C40" s="271"/>
      <c r="D40" s="272"/>
      <c r="E40" s="273"/>
      <c r="F40" s="271"/>
      <c r="G40" s="271"/>
      <c r="H40" s="271"/>
      <c r="J40" s="85" t="s">
        <v>49</v>
      </c>
      <c r="K40" s="85">
        <f>SUMIF($A$14:$A$43,"46-A",$F$14:$F$43)</f>
        <v>0</v>
      </c>
      <c r="L40" s="85">
        <f>SUMIF($A$14:$A$43,"46-B",$F$14:$F$43)</f>
        <v>0</v>
      </c>
      <c r="M40" s="85">
        <f>SUMIF($A$14:$A$43,"46-C",$F$14:$F$43)</f>
        <v>0</v>
      </c>
      <c r="N40" s="85">
        <f>SUMIF($A$14:$A$43,"55-U",$F$14:$F$43)</f>
        <v>0</v>
      </c>
      <c r="P40" s="225">
        <f>($K$40*33)+($L$40*33)+($M$40*33)+($K$41*11)+($L$41*11)+(N40*33)</f>
        <v>0</v>
      </c>
    </row>
    <row r="41" spans="1:16" ht="18.95" customHeight="1" thickBot="1">
      <c r="A41" s="78" t="str">
        <f>IF(C41="","",VLOOKUP(C41,会員!B30:$D$1800,2,FALSE))</f>
        <v/>
      </c>
      <c r="B41" s="79" t="str">
        <f>IF(C41="","",VLOOKUP(C41,会員!B30:$D$1800,3,FALSE))</f>
        <v/>
      </c>
      <c r="C41" s="271"/>
      <c r="D41" s="272"/>
      <c r="E41" s="273"/>
      <c r="F41" s="271"/>
      <c r="G41" s="271"/>
      <c r="H41" s="271"/>
      <c r="J41" s="91" t="s">
        <v>50</v>
      </c>
      <c r="K41" s="91">
        <f>SUMIF($A$14:$A$43,"46-J",$F$14:$F$43)</f>
        <v>0</v>
      </c>
      <c r="L41" s="91">
        <f>SUMIF($A$14:$A$43,"46-H",$F$14:$F$43)</f>
        <v>0</v>
      </c>
      <c r="M41" s="91"/>
      <c r="N41" s="91"/>
      <c r="P41" s="226"/>
    </row>
    <row r="42" spans="1:16" ht="18.95" customHeight="1" thickBot="1">
      <c r="A42" s="78" t="str">
        <f>IF(C42="","",VLOOKUP(C42,会員!B31:$D$1800,2,FALSE))</f>
        <v/>
      </c>
      <c r="B42" s="79" t="str">
        <f>IF(C42="","",VLOOKUP(C42,会員!B31:$D$1800,3,FALSE))</f>
        <v/>
      </c>
      <c r="C42" s="271"/>
      <c r="D42" s="272"/>
      <c r="E42" s="273"/>
      <c r="F42" s="271"/>
      <c r="G42" s="271"/>
      <c r="H42" s="271"/>
      <c r="J42" s="24" t="s">
        <v>109</v>
      </c>
      <c r="K42" s="81" t="s">
        <v>45</v>
      </c>
      <c r="L42" s="81" t="s">
        <v>46</v>
      </c>
      <c r="M42" s="81" t="s">
        <v>47</v>
      </c>
      <c r="N42" s="81" t="s">
        <v>48</v>
      </c>
    </row>
    <row r="43" spans="1:16" ht="18.95" customHeight="1" thickBot="1">
      <c r="A43" s="82" t="str">
        <f>IF(C43="","",VLOOKUP(C43,会員!B32:$D$1800,2,FALSE))</f>
        <v/>
      </c>
      <c r="B43" s="83" t="str">
        <f>IF(C43="","",VLOOKUP(C43,会員!B32:$D$1800,3,FALSE))</f>
        <v/>
      </c>
      <c r="C43" s="274"/>
      <c r="D43" s="275"/>
      <c r="E43" s="276"/>
      <c r="F43" s="274"/>
      <c r="G43" s="274"/>
      <c r="H43" s="274"/>
      <c r="J43" s="85" t="s">
        <v>49</v>
      </c>
      <c r="K43" s="85">
        <f>SUMIF($A$14:$A$43,"47-A",$F$14:$F$43)</f>
        <v>0</v>
      </c>
      <c r="L43" s="85">
        <f>SUMIF($A$14:$A$43,"47-B",$F$14:$F$43)</f>
        <v>0</v>
      </c>
      <c r="M43" s="85">
        <f>SUMIF($A$14:$A$43,"47-C",$F$14:$F$43)</f>
        <v>0</v>
      </c>
      <c r="N43" s="85">
        <f>SUMIF($A$14:$A$43,"55-U",$F$14:$F$43)</f>
        <v>0</v>
      </c>
      <c r="P43" s="225">
        <f>($K$43*33)+($L$43*33)+($M$43*33)+($K$44*11)+($L$44*11)+(N43*33)</f>
        <v>0</v>
      </c>
    </row>
    <row r="44" spans="1:16" ht="14.45" customHeight="1" thickBot="1">
      <c r="A44" s="217" t="s">
        <v>53</v>
      </c>
      <c r="B44" s="219">
        <f>COUNTA(C14:C43,'原紙 (2)'!$C$14:$C$43,'原紙 (3)'!$C$14:$C$43,'原紙 (4)'!$C$14:$C$43,'原紙 (5)'!$C$14:$C$43,'原紙 (6)'!$C$14:$C$43,'原紙 (7)'!$C$14:$C$43,'原紙 (8)'!$C$14:$C$43)</f>
        <v>0</v>
      </c>
      <c r="C44" s="221" t="s">
        <v>54</v>
      </c>
      <c r="D44" s="85" t="s">
        <v>49</v>
      </c>
      <c r="E44" s="92">
        <f>SUM(K50,'原紙 (2)'!K50:K51,'原紙 (3)'!K50:K51,'原紙 (4)'!K50:K51,'原紙 (5)'!K50:K51,'原紙 (6)'!K50:K51,'原紙 (7)'!K50:K51,'原紙 (8)'!K50:K51)</f>
        <v>0</v>
      </c>
      <c r="F44" s="221" t="s">
        <v>55</v>
      </c>
      <c r="G44" s="225">
        <f>SUM(K47,'原紙 (2)'!K47:K48,'原紙 (3)'!K47:K48,'原紙 (4)'!K47:K48,'原紙 (5)'!K47:K48,'原紙 (6)'!K47:K48,'原紙 (7)'!K47:K48,'原紙 (8)'!K47:K48)</f>
        <v>0</v>
      </c>
      <c r="H44" s="227" t="s">
        <v>56</v>
      </c>
      <c r="J44" s="91" t="s">
        <v>50</v>
      </c>
      <c r="K44" s="91">
        <f>SUMIF($A$14:$A$43,"47-J",$F$14:$F$43)</f>
        <v>0</v>
      </c>
      <c r="L44" s="91">
        <f>SUMIF($A$14:$A$43,"47-H",$F$14:$F$43)</f>
        <v>0</v>
      </c>
      <c r="M44" s="91"/>
      <c r="N44" s="91"/>
      <c r="P44" s="226"/>
    </row>
    <row r="45" spans="1:16" ht="14.45" customHeight="1" thickBot="1">
      <c r="A45" s="218"/>
      <c r="B45" s="220"/>
      <c r="C45" s="222"/>
      <c r="D45" s="91" t="s">
        <v>110</v>
      </c>
      <c r="E45" s="93">
        <f>SUM(K53,'原紙 (2)'!K53:K54,'原紙 (3)'!K53:K54,'原紙 (4)'!K53:K54,'原紙 (5)'!K53:K54,'原紙 (6)'!K53:K54,'原紙 (7)'!K53:K54,'原紙 (8)'!K53:K54)</f>
        <v>0</v>
      </c>
      <c r="F45" s="222"/>
      <c r="G45" s="226"/>
      <c r="H45" s="228"/>
      <c r="K45" s="81" t="s">
        <v>51</v>
      </c>
      <c r="L45" s="81" t="s">
        <v>52</v>
      </c>
    </row>
    <row r="46" spans="1:16" ht="14.25" thickBot="1"/>
    <row r="47" spans="1:16">
      <c r="E47" s="94" t="s">
        <v>58</v>
      </c>
      <c r="F47" s="95"/>
      <c r="G47" s="95"/>
      <c r="H47" s="42"/>
      <c r="J47" s="221" t="s">
        <v>111</v>
      </c>
      <c r="K47" s="225">
        <f>P22+P25+P28+P31+P34+P37+P40+P43+P18</f>
        <v>0</v>
      </c>
      <c r="M47" s="211" t="s">
        <v>57</v>
      </c>
      <c r="N47" s="211"/>
    </row>
    <row r="48" spans="1:16" ht="14.25" thickBot="1">
      <c r="E48" s="43"/>
      <c r="F48" s="53"/>
      <c r="G48" s="24">
        <f>'競技会登録申請書 '!M9</f>
        <v>0</v>
      </c>
      <c r="H48" s="44" t="s">
        <v>21</v>
      </c>
      <c r="J48" s="222"/>
      <c r="K48" s="226"/>
      <c r="M48" s="211"/>
      <c r="N48" s="211"/>
    </row>
    <row r="49" spans="5:14" ht="14.25" thickBot="1">
      <c r="E49" s="43" t="s">
        <v>1103</v>
      </c>
      <c r="H49" s="96"/>
    </row>
    <row r="50" spans="5:14">
      <c r="E50" s="43" t="str">
        <f>'競技会登録申請書 '!A14</f>
        <v>（ 第 3 種 ）</v>
      </c>
      <c r="G50" s="24">
        <f>'競技会登録申請書 '!D13</f>
        <v>0</v>
      </c>
      <c r="H50" s="44" t="s">
        <v>21</v>
      </c>
      <c r="J50" s="229" t="s">
        <v>112</v>
      </c>
      <c r="K50" s="225">
        <f>SUM(K22:N22,K25:N25,K28:N28,K31:N31,K34:N34,K37:N37,K40:N40,K43:N43,K18:N18)</f>
        <v>0</v>
      </c>
      <c r="M50" s="211" t="s">
        <v>57</v>
      </c>
      <c r="N50" s="211"/>
    </row>
    <row r="51" spans="5:14" ht="14.25" thickBot="1">
      <c r="E51" s="45"/>
      <c r="F51" s="46"/>
      <c r="G51" s="47"/>
      <c r="H51" s="48"/>
      <c r="J51" s="230"/>
      <c r="K51" s="226"/>
      <c r="M51" s="211"/>
      <c r="N51" s="211"/>
    </row>
    <row r="52" spans="5:14" ht="7.5" customHeight="1" thickBot="1">
      <c r="J52" s="97"/>
    </row>
    <row r="53" spans="5:14">
      <c r="J53" s="229" t="s">
        <v>113</v>
      </c>
      <c r="K53" s="225">
        <f>SUM(K23:N23,K26:N26,K29:N29,K32:N32,K35:N35,K38:N38,K41:N41,K44:N44,K19:N19)</f>
        <v>0</v>
      </c>
      <c r="M53" s="211" t="s">
        <v>57</v>
      </c>
      <c r="N53" s="211"/>
    </row>
    <row r="54" spans="5:14" ht="14.25" thickBot="1">
      <c r="J54" s="230"/>
      <c r="K54" s="226"/>
      <c r="M54" s="211"/>
      <c r="N54" s="211"/>
    </row>
  </sheetData>
  <sheetProtection algorithmName="SHA-512" hashValue="MdnpAu+2XY4OjbCZKFkjnkxsFZ30O30+fLOjivZ+cJwWGKj9QBFbB1xpzF1EAmqf5H38gkx6jntbQ6flXRJSyg==" saltValue="izoFhE06je7wX8brCPgwhw==" spinCount="100000" sheet="1" objects="1" scenarios="1"/>
  <protectedRanges>
    <protectedRange sqref="A1:H51" name="範囲3"/>
    <protectedRange sqref="A1:H51" name="範囲2"/>
  </protectedRanges>
  <mergeCells count="69">
    <mergeCell ref="P18:P19"/>
    <mergeCell ref="J18:J19"/>
    <mergeCell ref="C8:F8"/>
    <mergeCell ref="J50:J51"/>
    <mergeCell ref="K50:K51"/>
    <mergeCell ref="M50:N51"/>
    <mergeCell ref="D43:E43"/>
    <mergeCell ref="D42:E42"/>
    <mergeCell ref="D39:E39"/>
    <mergeCell ref="J2:S16"/>
    <mergeCell ref="P22:P23"/>
    <mergeCell ref="P25:P26"/>
    <mergeCell ref="P28:P29"/>
    <mergeCell ref="D25:E25"/>
    <mergeCell ref="D20:E20"/>
    <mergeCell ref="P31:P32"/>
    <mergeCell ref="J53:J54"/>
    <mergeCell ref="K53:K54"/>
    <mergeCell ref="M53:N54"/>
    <mergeCell ref="M47:N48"/>
    <mergeCell ref="J47:J48"/>
    <mergeCell ref="K47:K48"/>
    <mergeCell ref="D41:E41"/>
    <mergeCell ref="D29:E29"/>
    <mergeCell ref="D26:E26"/>
    <mergeCell ref="D37:E37"/>
    <mergeCell ref="D36:E36"/>
    <mergeCell ref="D35:E35"/>
    <mergeCell ref="D34:E34"/>
    <mergeCell ref="D27:E27"/>
    <mergeCell ref="D31:E31"/>
    <mergeCell ref="P43:P44"/>
    <mergeCell ref="P40:P41"/>
    <mergeCell ref="P37:P38"/>
    <mergeCell ref="P34:P35"/>
    <mergeCell ref="F44:F45"/>
    <mergeCell ref="G44:G45"/>
    <mergeCell ref="H44:H45"/>
    <mergeCell ref="A2:H2"/>
    <mergeCell ref="A3:H3"/>
    <mergeCell ref="A4:H4"/>
    <mergeCell ref="A6:B6"/>
    <mergeCell ref="A8:B8"/>
    <mergeCell ref="A10:B10"/>
    <mergeCell ref="F10:G10"/>
    <mergeCell ref="A44:A45"/>
    <mergeCell ref="B44:B45"/>
    <mergeCell ref="D30:E30"/>
    <mergeCell ref="D28:E28"/>
    <mergeCell ref="D40:E40"/>
    <mergeCell ref="D32:E32"/>
    <mergeCell ref="D14:E14"/>
    <mergeCell ref="D15:E15"/>
    <mergeCell ref="D33:E33"/>
    <mergeCell ref="C44:C45"/>
    <mergeCell ref="F11:G11"/>
    <mergeCell ref="D18:E18"/>
    <mergeCell ref="D38:E38"/>
    <mergeCell ref="D21:E21"/>
    <mergeCell ref="D24:E24"/>
    <mergeCell ref="D23:E23"/>
    <mergeCell ref="D19:E19"/>
    <mergeCell ref="D22:E22"/>
    <mergeCell ref="D16:E16"/>
    <mergeCell ref="H9:H11"/>
    <mergeCell ref="D10:E10"/>
    <mergeCell ref="D13:E13"/>
    <mergeCell ref="F12:G12"/>
    <mergeCell ref="D17:E17"/>
  </mergeCells>
  <phoneticPr fontId="2"/>
  <pageMargins left="0.47244094488188981" right="0.11811023622047245" top="0.27559055118110237" bottom="0.11811023622047245" header="0.19685039370078741" footer="0.23622047244094491"/>
  <pageSetup paperSize="9" scale="92"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4B63A-F7A5-42F0-AE17-68FB43F0DC6C}">
  <dimension ref="A1:D21"/>
  <sheetViews>
    <sheetView workbookViewId="0">
      <selection activeCell="E25" sqref="E25"/>
    </sheetView>
  </sheetViews>
  <sheetFormatPr defaultRowHeight="18.75"/>
  <cols>
    <col min="1" max="1" width="9" style="23"/>
    <col min="2" max="2" width="23" style="23" customWidth="1"/>
    <col min="3" max="4" width="14.625" style="23" customWidth="1"/>
  </cols>
  <sheetData>
    <row r="1" spans="1:4">
      <c r="A1" s="22" t="s">
        <v>22</v>
      </c>
      <c r="B1" s="22" t="s">
        <v>26</v>
      </c>
      <c r="C1" s="22" t="s">
        <v>27</v>
      </c>
      <c r="D1" s="22" t="s">
        <v>28</v>
      </c>
    </row>
    <row r="2" spans="1:4">
      <c r="A2" s="49">
        <v>1</v>
      </c>
      <c r="B2" s="50" t="s">
        <v>62</v>
      </c>
      <c r="C2" s="51" t="s">
        <v>63</v>
      </c>
      <c r="D2" s="51" t="s">
        <v>29</v>
      </c>
    </row>
    <row r="3" spans="1:4">
      <c r="A3" s="49">
        <v>2</v>
      </c>
      <c r="B3" s="50" t="s">
        <v>60</v>
      </c>
      <c r="C3" s="51" t="s">
        <v>61</v>
      </c>
      <c r="D3" s="51" t="s">
        <v>29</v>
      </c>
    </row>
    <row r="4" spans="1:4">
      <c r="A4" s="49">
        <v>3</v>
      </c>
      <c r="B4" s="50" t="s">
        <v>64</v>
      </c>
      <c r="C4" s="51" t="s">
        <v>65</v>
      </c>
      <c r="D4" s="51" t="s">
        <v>29</v>
      </c>
    </row>
    <row r="5" spans="1:4">
      <c r="A5" s="49">
        <v>4</v>
      </c>
      <c r="B5" s="50" t="s">
        <v>66</v>
      </c>
      <c r="C5" s="51" t="s">
        <v>67</v>
      </c>
      <c r="D5" s="51" t="s">
        <v>29</v>
      </c>
    </row>
    <row r="6" spans="1:4">
      <c r="A6" s="49">
        <v>5</v>
      </c>
      <c r="B6" s="50" t="s">
        <v>24</v>
      </c>
      <c r="C6" s="51" t="s">
        <v>59</v>
      </c>
      <c r="D6" s="51" t="s">
        <v>29</v>
      </c>
    </row>
    <row r="7" spans="1:4">
      <c r="A7" s="49">
        <v>6</v>
      </c>
      <c r="B7" s="50" t="s">
        <v>68</v>
      </c>
      <c r="C7" s="51" t="s">
        <v>69</v>
      </c>
      <c r="D7" s="51" t="s">
        <v>29</v>
      </c>
    </row>
    <row r="8" spans="1:4">
      <c r="A8" s="49">
        <v>7</v>
      </c>
      <c r="B8" s="50"/>
      <c r="C8" s="51"/>
      <c r="D8" s="51" t="s">
        <v>29</v>
      </c>
    </row>
    <row r="9" spans="1:4">
      <c r="A9" s="49">
        <v>8</v>
      </c>
      <c r="B9" s="50"/>
      <c r="C9" s="51"/>
      <c r="D9" s="51" t="s">
        <v>29</v>
      </c>
    </row>
    <row r="10" spans="1:4">
      <c r="A10" s="49">
        <v>9</v>
      </c>
      <c r="B10" s="50"/>
      <c r="C10" s="51"/>
      <c r="D10" s="51" t="s">
        <v>29</v>
      </c>
    </row>
    <row r="11" spans="1:4">
      <c r="A11" s="49">
        <v>10</v>
      </c>
      <c r="B11" s="50"/>
      <c r="C11" s="51"/>
      <c r="D11" s="51" t="s">
        <v>29</v>
      </c>
    </row>
    <row r="12" spans="1:4">
      <c r="A12" s="49">
        <v>11</v>
      </c>
      <c r="B12" s="50"/>
      <c r="C12" s="51"/>
      <c r="D12" s="51" t="s">
        <v>29</v>
      </c>
    </row>
    <row r="13" spans="1:4">
      <c r="A13" s="49">
        <v>12</v>
      </c>
      <c r="B13" s="50"/>
      <c r="C13" s="51"/>
      <c r="D13" s="51" t="s">
        <v>29</v>
      </c>
    </row>
    <row r="14" spans="1:4">
      <c r="A14" s="49">
        <v>13</v>
      </c>
      <c r="B14" s="50"/>
      <c r="C14" s="51"/>
      <c r="D14" s="51" t="s">
        <v>29</v>
      </c>
    </row>
    <row r="15" spans="1:4">
      <c r="A15" s="49">
        <v>14</v>
      </c>
      <c r="B15" s="50"/>
      <c r="C15" s="51"/>
      <c r="D15" s="51" t="s">
        <v>29</v>
      </c>
    </row>
    <row r="16" spans="1:4">
      <c r="A16" s="49">
        <v>15</v>
      </c>
      <c r="B16" s="50"/>
      <c r="C16" s="51"/>
      <c r="D16" s="51" t="s">
        <v>29</v>
      </c>
    </row>
    <row r="17" spans="1:4">
      <c r="A17" s="49">
        <v>16</v>
      </c>
      <c r="B17" s="50"/>
      <c r="C17" s="51"/>
      <c r="D17" s="51" t="s">
        <v>29</v>
      </c>
    </row>
    <row r="18" spans="1:4">
      <c r="A18" s="49">
        <v>17</v>
      </c>
      <c r="B18" s="50"/>
      <c r="C18" s="51"/>
      <c r="D18" s="51" t="s">
        <v>29</v>
      </c>
    </row>
    <row r="19" spans="1:4">
      <c r="A19" s="49">
        <v>18</v>
      </c>
      <c r="B19" s="50"/>
      <c r="C19" s="51"/>
      <c r="D19" s="51" t="s">
        <v>29</v>
      </c>
    </row>
    <row r="20" spans="1:4">
      <c r="A20" s="49">
        <v>19</v>
      </c>
      <c r="B20" s="50"/>
      <c r="C20" s="51"/>
      <c r="D20" s="51" t="s">
        <v>29</v>
      </c>
    </row>
    <row r="21" spans="1:4">
      <c r="A21" s="49">
        <v>20</v>
      </c>
      <c r="B21" s="50"/>
      <c r="C21" s="51"/>
      <c r="D21" s="51" t="s">
        <v>29</v>
      </c>
    </row>
  </sheetData>
  <sortState xmlns:xlrd2="http://schemas.microsoft.com/office/spreadsheetml/2017/richdata2" ref="B2:C21">
    <sortCondition ref="B2:B21"/>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CD39-5E7F-4C9C-B30D-CECC9304C41B}">
  <dimension ref="A1:A6"/>
  <sheetViews>
    <sheetView workbookViewId="0">
      <selection activeCell="A7" sqref="A7"/>
    </sheetView>
  </sheetViews>
  <sheetFormatPr defaultRowHeight="18.75"/>
  <sheetData>
    <row r="1" spans="1:1">
      <c r="A1" t="s">
        <v>25</v>
      </c>
    </row>
    <row r="2" spans="1:1">
      <c r="A2" t="s">
        <v>73</v>
      </c>
    </row>
    <row r="3" spans="1:1">
      <c r="A3" t="s">
        <v>75</v>
      </c>
    </row>
    <row r="4" spans="1:1">
      <c r="A4" t="s">
        <v>74</v>
      </c>
    </row>
    <row r="5" spans="1:1">
      <c r="A5" t="s">
        <v>76</v>
      </c>
    </row>
    <row r="6" spans="1:1">
      <c r="A6" t="s">
        <v>77</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9F404-A18E-44E2-8E2D-DFEEA9092676}">
  <dimension ref="A1:S54"/>
  <sheetViews>
    <sheetView showZeros="0" view="pageBreakPreview" topLeftCell="A24" zoomScaleNormal="70" zoomScaleSheetLayoutView="100" workbookViewId="0">
      <selection activeCell="G41" sqref="G41"/>
    </sheetView>
  </sheetViews>
  <sheetFormatPr defaultColWidth="9" defaultRowHeight="13.5"/>
  <cols>
    <col min="1" max="1" width="10.25" style="24" customWidth="1"/>
    <col min="2" max="2" width="11.625" style="24" bestFit="1" customWidth="1"/>
    <col min="3" max="3" width="25.625" style="25" customWidth="1"/>
    <col min="4" max="4" width="6" style="25" bestFit="1" customWidth="1"/>
    <col min="5" max="5" width="5.75" style="25" customWidth="1"/>
    <col min="6" max="6" width="13.375" style="25" customWidth="1"/>
    <col min="7" max="7" width="11.375" style="25" customWidth="1"/>
    <col min="8" max="8" width="13.375" style="25" customWidth="1"/>
    <col min="9" max="10" width="9" style="25"/>
    <col min="11" max="11" width="10.875" style="25" bestFit="1" customWidth="1"/>
    <col min="12" max="15" width="9" style="25"/>
    <col min="16" max="16" width="10.875" style="25" bestFit="1" customWidth="1"/>
    <col min="17" max="16384" width="9" style="25"/>
  </cols>
  <sheetData>
    <row r="1" spans="1:19" ht="4.1500000000000004" customHeight="1"/>
    <row r="2" spans="1:19" ht="17.25">
      <c r="A2" s="223" t="s">
        <v>30</v>
      </c>
      <c r="B2" s="223"/>
      <c r="C2" s="223"/>
      <c r="D2" s="223"/>
      <c r="E2" s="223"/>
      <c r="F2" s="223"/>
      <c r="G2" s="223"/>
      <c r="H2" s="223"/>
      <c r="J2" s="131"/>
      <c r="K2" s="131"/>
      <c r="L2" s="131"/>
      <c r="M2" s="131"/>
      <c r="N2" s="131"/>
      <c r="O2" s="131"/>
      <c r="P2" s="131"/>
      <c r="Q2" s="131"/>
      <c r="R2" s="131"/>
      <c r="S2" s="131"/>
    </row>
    <row r="3" spans="1:19" ht="26.25" customHeight="1">
      <c r="A3" s="224" t="s">
        <v>1014</v>
      </c>
      <c r="B3" s="224"/>
      <c r="C3" s="224"/>
      <c r="D3" s="224"/>
      <c r="E3" s="224"/>
      <c r="F3" s="224"/>
      <c r="G3" s="224"/>
      <c r="H3" s="224"/>
      <c r="J3" s="131"/>
      <c r="K3" s="131"/>
      <c r="L3" s="131"/>
      <c r="M3" s="131"/>
      <c r="N3" s="131"/>
      <c r="O3" s="131"/>
      <c r="P3" s="131"/>
      <c r="Q3" s="131"/>
      <c r="R3" s="131"/>
      <c r="S3" s="131"/>
    </row>
    <row r="4" spans="1:19" ht="16.149999999999999" customHeight="1">
      <c r="A4" s="223" t="s">
        <v>94</v>
      </c>
      <c r="B4" s="223"/>
      <c r="C4" s="223"/>
      <c r="D4" s="223"/>
      <c r="E4" s="223"/>
      <c r="F4" s="223"/>
      <c r="G4" s="223"/>
      <c r="H4" s="223"/>
      <c r="J4" s="131"/>
      <c r="K4" s="131"/>
      <c r="L4" s="131"/>
      <c r="M4" s="131"/>
      <c r="N4" s="131"/>
      <c r="O4" s="131"/>
      <c r="P4" s="131"/>
      <c r="Q4" s="131"/>
      <c r="R4" s="131"/>
      <c r="S4" s="131"/>
    </row>
    <row r="5" spans="1:19" ht="18.75" customHeight="1">
      <c r="A5" s="26" t="s">
        <v>31</v>
      </c>
      <c r="F5" s="27" t="s">
        <v>32</v>
      </c>
      <c r="G5" s="72" t="s">
        <v>95</v>
      </c>
      <c r="H5" s="27"/>
      <c r="I5" s="26"/>
      <c r="J5" s="131"/>
      <c r="K5" s="131"/>
      <c r="L5" s="131"/>
      <c r="M5" s="131"/>
      <c r="N5" s="131"/>
      <c r="O5" s="131"/>
      <c r="P5" s="131"/>
      <c r="Q5" s="131"/>
      <c r="R5" s="131"/>
      <c r="S5" s="131"/>
    </row>
    <row r="6" spans="1:19" ht="18.75" customHeight="1">
      <c r="A6" s="216">
        <f ca="1">ＪＢ個人競技記録報告書!A6</f>
        <v>45411</v>
      </c>
      <c r="B6" s="216"/>
      <c r="C6" s="25" t="e">
        <f>ＪＢ個人競技記録報告書!C6</f>
        <v>#N/A</v>
      </c>
      <c r="F6" s="28" t="s">
        <v>33</v>
      </c>
      <c r="G6" s="73" t="str">
        <f>ＪＢ個人競技記録報告書!G6</f>
        <v>理事長　中野 晴夫　㊞</v>
      </c>
      <c r="H6" s="28"/>
      <c r="I6" s="26"/>
    </row>
    <row r="7" spans="1:19" ht="8.4499999999999993" customHeight="1">
      <c r="I7" s="26"/>
    </row>
    <row r="8" spans="1:19" ht="13.5" customHeight="1" thickBot="1">
      <c r="A8" s="215" t="s">
        <v>34</v>
      </c>
      <c r="B8" s="215"/>
      <c r="C8" s="233" t="s">
        <v>1013</v>
      </c>
      <c r="D8" s="234"/>
      <c r="E8" s="234"/>
      <c r="F8" s="234"/>
      <c r="G8" s="74" t="s">
        <v>35</v>
      </c>
      <c r="H8" s="27" t="s">
        <v>1012</v>
      </c>
      <c r="I8" s="26"/>
    </row>
    <row r="9" spans="1:19" ht="12.95" customHeight="1">
      <c r="H9" s="208" t="s">
        <v>1011</v>
      </c>
      <c r="I9" s="26"/>
    </row>
    <row r="10" spans="1:19">
      <c r="A10" s="215" t="s">
        <v>36</v>
      </c>
      <c r="B10" s="215"/>
      <c r="C10" s="27" t="s">
        <v>60</v>
      </c>
      <c r="D10" s="211" t="s">
        <v>37</v>
      </c>
      <c r="E10" s="211"/>
      <c r="F10" s="216">
        <v>45121</v>
      </c>
      <c r="G10" s="216"/>
      <c r="H10" s="209"/>
      <c r="I10" s="26"/>
    </row>
    <row r="11" spans="1:19" ht="14.25" thickBot="1">
      <c r="F11" s="216">
        <v>45123</v>
      </c>
      <c r="G11" s="216"/>
      <c r="H11" s="210"/>
      <c r="I11" s="26"/>
    </row>
    <row r="12" spans="1:19" ht="14.25" thickBot="1">
      <c r="E12" s="30"/>
      <c r="F12" s="214">
        <f ca="1">ＪＢ個人競技記録報告書!F12</f>
        <v>45411</v>
      </c>
      <c r="G12" s="214"/>
      <c r="H12" s="25" t="s">
        <v>97</v>
      </c>
      <c r="I12" s="26"/>
    </row>
    <row r="13" spans="1:19" s="24" customFormat="1" ht="17.25" customHeight="1" thickBot="1">
      <c r="A13" s="31" t="s">
        <v>38</v>
      </c>
      <c r="B13" s="32" t="s">
        <v>39</v>
      </c>
      <c r="C13" s="54" t="s">
        <v>40</v>
      </c>
      <c r="D13" s="212" t="s">
        <v>41</v>
      </c>
      <c r="E13" s="213"/>
      <c r="F13" s="54" t="s">
        <v>42</v>
      </c>
      <c r="G13" s="54" t="s">
        <v>43</v>
      </c>
      <c r="H13" s="54" t="s">
        <v>44</v>
      </c>
    </row>
    <row r="14" spans="1:19" ht="18.95" customHeight="1" thickTop="1">
      <c r="A14" s="75" t="str">
        <f>IF(C14="","",VLOOKUP(C14,会員!B3:$D$1800,2,FALSE))</f>
        <v/>
      </c>
      <c r="B14" s="76" t="str">
        <f>IF(C14="","",VLOOKUP(C14,会員!B3:$D$1800,3,FALSE))</f>
        <v/>
      </c>
      <c r="C14" s="77"/>
      <c r="D14" s="246"/>
      <c r="E14" s="247"/>
      <c r="F14" s="77"/>
      <c r="G14" s="77"/>
      <c r="H14" s="77"/>
    </row>
    <row r="15" spans="1:19" ht="18.95" customHeight="1">
      <c r="A15" s="78" t="str">
        <f>IF(C15="","",VLOOKUP(C15,会員!B4:$D$1800,2,FALSE))</f>
        <v/>
      </c>
      <c r="B15" s="79" t="str">
        <f>IF(C15="","",VLOOKUP(C15,会員!B4:$D$1800,3,FALSE))</f>
        <v/>
      </c>
      <c r="C15" s="80"/>
      <c r="D15" s="242"/>
      <c r="E15" s="243"/>
      <c r="F15" s="80"/>
      <c r="G15" s="80"/>
      <c r="H15" s="80"/>
    </row>
    <row r="16" spans="1:19" ht="18.95" customHeight="1">
      <c r="A16" s="78" t="str">
        <f>IF(C16="","",VLOOKUP(C16,会員!B5:$D$1800,2,FALSE))</f>
        <v/>
      </c>
      <c r="B16" s="79" t="str">
        <f>IF(C16="","",VLOOKUP(C16,会員!B5:$D$1800,3,FALSE))</f>
        <v/>
      </c>
      <c r="C16" s="80"/>
      <c r="D16" s="242"/>
      <c r="E16" s="243"/>
      <c r="F16" s="80"/>
      <c r="G16" s="80"/>
      <c r="H16" s="80"/>
    </row>
    <row r="17" spans="1:16" ht="18.95" customHeight="1" thickBot="1">
      <c r="A17" s="78" t="str">
        <f>IF(C17="","",VLOOKUP(C17,会員!B6:$D$1800,2,FALSE))</f>
        <v/>
      </c>
      <c r="B17" s="79" t="str">
        <f>IF(C17="","",VLOOKUP(C17,会員!B6:$D$1800,3,FALSE))</f>
        <v/>
      </c>
      <c r="C17" s="80"/>
      <c r="D17" s="242"/>
      <c r="E17" s="243"/>
      <c r="F17" s="80"/>
      <c r="G17" s="80"/>
      <c r="H17" s="80"/>
      <c r="J17" s="24"/>
      <c r="K17" s="81" t="s">
        <v>99</v>
      </c>
      <c r="L17" s="81" t="s">
        <v>100</v>
      </c>
      <c r="M17" s="81"/>
      <c r="N17" s="81"/>
    </row>
    <row r="18" spans="1:16" ht="18.95" customHeight="1" thickBot="1">
      <c r="A18" s="82" t="str">
        <f>IF(C18="","",VLOOKUP(C18,会員!B7:$D$1800,2,FALSE))</f>
        <v/>
      </c>
      <c r="B18" s="83" t="str">
        <f>IF(C18="","",VLOOKUP(C18,会員!B7:$D$1800,3,FALSE))</f>
        <v/>
      </c>
      <c r="C18" s="84"/>
      <c r="D18" s="244"/>
      <c r="E18" s="245"/>
      <c r="F18" s="84"/>
      <c r="G18" s="84"/>
      <c r="H18" s="84"/>
      <c r="J18" s="231" t="s">
        <v>101</v>
      </c>
      <c r="K18" s="85"/>
      <c r="L18" s="85"/>
      <c r="M18" s="85"/>
      <c r="N18" s="85"/>
      <c r="P18" s="225">
        <f>($K$18*33)+($L$18*33)+($M$18*33)+($K$19*11)+($L$19*11)+(N18*33)</f>
        <v>0</v>
      </c>
    </row>
    <row r="19" spans="1:16" ht="18.95" customHeight="1" thickBot="1">
      <c r="A19" s="86" t="str">
        <f>IF(C19="","",VLOOKUP(C19,会員!B8:$D$1800,2,FALSE))</f>
        <v/>
      </c>
      <c r="B19" s="87" t="str">
        <f>IF(C19="","",VLOOKUP(C19,会員!B8:$D$1800,3,FALSE))</f>
        <v/>
      </c>
      <c r="C19" s="88"/>
      <c r="D19" s="240"/>
      <c r="E19" s="241"/>
      <c r="F19" s="88"/>
      <c r="G19" s="88"/>
      <c r="H19" s="88"/>
      <c r="J19" s="232"/>
      <c r="K19" s="85">
        <f>SUMIF($A$14:$A$43,"56-U",$F$14:$F$43)</f>
        <v>0</v>
      </c>
      <c r="L19" s="85">
        <f>SUMIF($A$14:$A$43,"54-U",$F$14:$F$43)</f>
        <v>0</v>
      </c>
      <c r="M19" s="85">
        <f>SUMIF($A$14:$A$43,"40-C",$F$14:$F$43)</f>
        <v>0</v>
      </c>
      <c r="N19" s="85">
        <f>SUMIF($A$14:$A$43,"55-U",$F$14:$F$43)</f>
        <v>0</v>
      </c>
      <c r="P19" s="226"/>
    </row>
    <row r="20" spans="1:16" ht="18.95" customHeight="1">
      <c r="A20" s="78" t="str">
        <f>IF(C20="","",VLOOKUP(C20,会員!B9:$D$1800,2,FALSE))</f>
        <v/>
      </c>
      <c r="B20" s="79" t="str">
        <f>IF(C20="","",VLOOKUP(C20,会員!B9:$D$1800,3,FALSE))</f>
        <v/>
      </c>
      <c r="C20" s="80"/>
      <c r="D20" s="242"/>
      <c r="E20" s="243"/>
      <c r="F20" s="80"/>
      <c r="G20" s="80"/>
      <c r="H20" s="80"/>
    </row>
    <row r="21" spans="1:16" ht="18.95" customHeight="1" thickBot="1">
      <c r="A21" s="78" t="str">
        <f>IF(C21="","",VLOOKUP(C21,会員!B10:$D$1800,2,FALSE))</f>
        <v/>
      </c>
      <c r="B21" s="79" t="str">
        <f>IF(C21="","",VLOOKUP(C21,会員!B10:$D$1800,3,FALSE))</f>
        <v/>
      </c>
      <c r="C21" s="80"/>
      <c r="D21" s="242"/>
      <c r="E21" s="243"/>
      <c r="F21" s="80"/>
      <c r="G21" s="80"/>
      <c r="H21" s="80"/>
      <c r="J21" s="24" t="s">
        <v>102</v>
      </c>
      <c r="K21" s="81" t="s">
        <v>45</v>
      </c>
      <c r="L21" s="81" t="s">
        <v>46</v>
      </c>
      <c r="M21" s="81" t="s">
        <v>47</v>
      </c>
      <c r="N21" s="81" t="s">
        <v>48</v>
      </c>
    </row>
    <row r="22" spans="1:16" ht="18.95" customHeight="1">
      <c r="A22" s="78" t="str">
        <f>IF(C22="","",VLOOKUP(C22,会員!B11:$D$1800,2,FALSE))</f>
        <v/>
      </c>
      <c r="B22" s="79" t="str">
        <f>IF(C22="","",VLOOKUP(C22,会員!B11:$D$1800,3,FALSE))</f>
        <v/>
      </c>
      <c r="C22" s="80"/>
      <c r="D22" s="242"/>
      <c r="E22" s="243"/>
      <c r="F22" s="80"/>
      <c r="G22" s="80"/>
      <c r="H22" s="80"/>
      <c r="J22" s="85" t="s">
        <v>49</v>
      </c>
      <c r="K22" s="85">
        <f>SUMIF($A$14:$A$43,"40-A",$F$14:$F$43)</f>
        <v>0</v>
      </c>
      <c r="L22" s="85">
        <f>SUMIF($A$14:$A$43,"40-B",$F$14:$F$43)</f>
        <v>0</v>
      </c>
      <c r="M22" s="85">
        <f>SUMIF($A$14:$A$43,"40-C",$F$14:$F$43)</f>
        <v>0</v>
      </c>
      <c r="N22" s="85">
        <f>SUMIF($A$14:$A$43,"55-U",$F$14:$F$43)</f>
        <v>0</v>
      </c>
      <c r="P22" s="225">
        <f>($K$22*33)+($L$22*33)+($M$22*33)+($K$23*11)+($L$23*11)+(N22*33)</f>
        <v>0</v>
      </c>
    </row>
    <row r="23" spans="1:16" ht="18.95" customHeight="1" thickBot="1">
      <c r="A23" s="89" t="str">
        <f>IF(C23="","",VLOOKUP(C23,会員!B12:$D$1800,2,FALSE))</f>
        <v/>
      </c>
      <c r="B23" s="90" t="str">
        <f>IF(C23="","",VLOOKUP(C23,会員!B12:$D$1800,3,FALSE))</f>
        <v/>
      </c>
      <c r="C23" s="84"/>
      <c r="D23" s="244"/>
      <c r="E23" s="245"/>
      <c r="F23" s="84"/>
      <c r="G23" s="84"/>
      <c r="H23" s="84"/>
      <c r="J23" s="91" t="s">
        <v>50</v>
      </c>
      <c r="K23" s="91">
        <f>SUMIF($A$14:$A$43,"40-J",$F$14:$F$43)</f>
        <v>0</v>
      </c>
      <c r="L23" s="91">
        <f>SUMIF($A$14:$A$43,"40-H",$F$14:$F$43)</f>
        <v>0</v>
      </c>
      <c r="M23" s="91"/>
      <c r="N23" s="91"/>
      <c r="P23" s="226"/>
    </row>
    <row r="24" spans="1:16" ht="18.95" customHeight="1" thickBot="1">
      <c r="A24" s="86" t="str">
        <f>IF(C24="","",VLOOKUP(C24,会員!B13:$D$1800,2,FALSE))</f>
        <v/>
      </c>
      <c r="B24" s="87" t="str">
        <f>IF(C24="","",VLOOKUP(C24,会員!B13:$D$1800,3,FALSE))</f>
        <v/>
      </c>
      <c r="C24" s="88"/>
      <c r="D24" s="240"/>
      <c r="E24" s="241"/>
      <c r="F24" s="88"/>
      <c r="G24" s="88"/>
      <c r="H24" s="88"/>
      <c r="J24" s="24" t="s">
        <v>103</v>
      </c>
      <c r="K24" s="81" t="s">
        <v>45</v>
      </c>
      <c r="L24" s="81" t="s">
        <v>46</v>
      </c>
      <c r="M24" s="81" t="s">
        <v>47</v>
      </c>
      <c r="N24" s="81" t="s">
        <v>48</v>
      </c>
    </row>
    <row r="25" spans="1:16" ht="18.95" customHeight="1">
      <c r="A25" s="78" t="str">
        <f>IF(C25="","",VLOOKUP(C25,会員!B14:$D$1800,2,FALSE))</f>
        <v/>
      </c>
      <c r="B25" s="79" t="str">
        <f>IF(C25="","",VLOOKUP(C25,会員!B14:$D$1800,3,FALSE))</f>
        <v/>
      </c>
      <c r="C25" s="80"/>
      <c r="D25" s="242"/>
      <c r="E25" s="243"/>
      <c r="F25" s="80"/>
      <c r="G25" s="80"/>
      <c r="H25" s="80"/>
      <c r="J25" s="85" t="s">
        <v>49</v>
      </c>
      <c r="K25" s="85">
        <f>SUMIF($A$14:$A$43,"41-A",$F$14:$F$43)</f>
        <v>0</v>
      </c>
      <c r="L25" s="85">
        <f>SUMIF($A$14:$A$43,"41-B",$F$14:$F$43)</f>
        <v>0</v>
      </c>
      <c r="M25" s="85">
        <f>SUMIF($A$14:$A$43,"41-C",$F$14:$F$43)</f>
        <v>0</v>
      </c>
      <c r="N25" s="85">
        <f>SUMIF($A$14:$A$43,"55-U",$F$14:$F$43)</f>
        <v>0</v>
      </c>
      <c r="P25" s="225">
        <f>($K$25*33)+($L$25*33)+($M$25*33)+($K$26*11)+($L$26*11)+(N25*33)</f>
        <v>0</v>
      </c>
    </row>
    <row r="26" spans="1:16" ht="18.95" customHeight="1" thickBot="1">
      <c r="A26" s="78" t="str">
        <f>IF(C26="","",VLOOKUP(C26,会員!B15:$D$1800,2,FALSE))</f>
        <v/>
      </c>
      <c r="B26" s="79" t="str">
        <f>IF(C26="","",VLOOKUP(C26,会員!B15:$D$1800,3,FALSE))</f>
        <v/>
      </c>
      <c r="C26" s="80"/>
      <c r="D26" s="242"/>
      <c r="E26" s="243"/>
      <c r="F26" s="80"/>
      <c r="G26" s="80"/>
      <c r="H26" s="80"/>
      <c r="J26" s="91" t="s">
        <v>50</v>
      </c>
      <c r="K26" s="91">
        <f>SUMIF($A$14:$A$43,"41-J",$F$14:$F$43)</f>
        <v>0</v>
      </c>
      <c r="L26" s="91">
        <f>SUMIF($A$14:$A$43,"41-H",$F$14:$F$43)</f>
        <v>0</v>
      </c>
      <c r="M26" s="91"/>
      <c r="N26" s="91"/>
      <c r="P26" s="226"/>
    </row>
    <row r="27" spans="1:16" ht="18.95" customHeight="1" thickBot="1">
      <c r="A27" s="78" t="str">
        <f>IF(C27="","",VLOOKUP(C27,会員!B16:$D$1800,2,FALSE))</f>
        <v/>
      </c>
      <c r="B27" s="79" t="str">
        <f>IF(C27="","",VLOOKUP(C27,会員!B16:$D$1800,3,FALSE))</f>
        <v/>
      </c>
      <c r="C27" s="80"/>
      <c r="D27" s="242"/>
      <c r="E27" s="243"/>
      <c r="F27" s="80"/>
      <c r="G27" s="80"/>
      <c r="H27" s="80"/>
      <c r="J27" s="24" t="s">
        <v>104</v>
      </c>
      <c r="K27" s="81" t="s">
        <v>45</v>
      </c>
      <c r="L27" s="81" t="s">
        <v>46</v>
      </c>
      <c r="M27" s="81" t="s">
        <v>47</v>
      </c>
      <c r="N27" s="81" t="s">
        <v>48</v>
      </c>
    </row>
    <row r="28" spans="1:16" ht="18.95" customHeight="1" thickBot="1">
      <c r="A28" s="82" t="str">
        <f>IF(C28="","",VLOOKUP(C28,会員!B17:$D$1800,2,FALSE))</f>
        <v/>
      </c>
      <c r="B28" s="83" t="str">
        <f>IF(C28="","",VLOOKUP(C28,会員!B17:$D$1800,3,FALSE))</f>
        <v/>
      </c>
      <c r="C28" s="84"/>
      <c r="D28" s="244"/>
      <c r="E28" s="245"/>
      <c r="F28" s="84"/>
      <c r="G28" s="84"/>
      <c r="H28" s="84"/>
      <c r="J28" s="85" t="s">
        <v>49</v>
      </c>
      <c r="K28" s="85">
        <f>SUMIF($A$14:$A$43,"42-A",$F$14:$F$43)</f>
        <v>0</v>
      </c>
      <c r="L28" s="85">
        <f>SUMIF($A$14:$A$43,"42-B",$F$14:$F$43)</f>
        <v>0</v>
      </c>
      <c r="M28" s="85">
        <f>SUMIF($A$14:$A$43,"42-C",$F$14:$F$43)</f>
        <v>0</v>
      </c>
      <c r="N28" s="85">
        <f>SUMIF($A$14:$A$43,"55-U",$F$14:$F$43)</f>
        <v>0</v>
      </c>
      <c r="P28" s="225">
        <f>($K$28*33)+($L$28*33)+($M$28*33)+($K$29*11)+($L$29*11)+(N28*33)</f>
        <v>0</v>
      </c>
    </row>
    <row r="29" spans="1:16" ht="18.95" customHeight="1" thickBot="1">
      <c r="A29" s="86" t="str">
        <f>IF(C29="","",VLOOKUP(C29,会員!B18:$D$1800,2,FALSE))</f>
        <v/>
      </c>
      <c r="B29" s="87" t="str">
        <f>IF(C29="","",VLOOKUP(C29,会員!B18:$D$1800,3,FALSE))</f>
        <v/>
      </c>
      <c r="C29" s="88"/>
      <c r="D29" s="240"/>
      <c r="E29" s="241"/>
      <c r="F29" s="88"/>
      <c r="G29" s="88"/>
      <c r="H29" s="88"/>
      <c r="J29" s="91" t="s">
        <v>50</v>
      </c>
      <c r="K29" s="91">
        <f>SUMIF($A$14:$A$43,"42-J",$F$14:$F$43)</f>
        <v>0</v>
      </c>
      <c r="L29" s="91">
        <f>SUMIF($A$14:$A$43,"42-H",$F$14:$F$43)</f>
        <v>0</v>
      </c>
      <c r="M29" s="91"/>
      <c r="N29" s="91"/>
      <c r="P29" s="226"/>
    </row>
    <row r="30" spans="1:16" ht="18.95" customHeight="1" thickBot="1">
      <c r="A30" s="78" t="str">
        <f>IF(C30="","",VLOOKUP(C30,会員!B19:$D$1800,2,FALSE))</f>
        <v/>
      </c>
      <c r="B30" s="79" t="str">
        <f>IF(C30="","",VLOOKUP(C30,会員!B19:$D$1800,3,FALSE))</f>
        <v/>
      </c>
      <c r="C30" s="80"/>
      <c r="D30" s="242"/>
      <c r="E30" s="243"/>
      <c r="F30" s="80"/>
      <c r="G30" s="80"/>
      <c r="H30" s="80"/>
      <c r="J30" s="24" t="s">
        <v>105</v>
      </c>
      <c r="K30" s="81" t="s">
        <v>45</v>
      </c>
      <c r="L30" s="81" t="s">
        <v>46</v>
      </c>
      <c r="M30" s="81" t="s">
        <v>47</v>
      </c>
      <c r="N30" s="81" t="s">
        <v>48</v>
      </c>
    </row>
    <row r="31" spans="1:16" ht="18.95" customHeight="1">
      <c r="A31" s="78" t="str">
        <f>IF(C31="","",VLOOKUP(C31,会員!B20:$D$1800,2,FALSE))</f>
        <v/>
      </c>
      <c r="B31" s="79" t="str">
        <f>IF(C31="","",VLOOKUP(C31,会員!B20:$D$1800,3,FALSE))</f>
        <v/>
      </c>
      <c r="C31" s="80"/>
      <c r="D31" s="242"/>
      <c r="E31" s="243"/>
      <c r="F31" s="80"/>
      <c r="G31" s="80"/>
      <c r="H31" s="80"/>
      <c r="J31" s="85" t="s">
        <v>49</v>
      </c>
      <c r="K31" s="85">
        <f>SUMIF($A$14:$A$43,"43-A",$F$14:$F$43)</f>
        <v>0</v>
      </c>
      <c r="L31" s="85">
        <f>SUMIF($A$14:$A$43,"43-B",$F$14:$F$43)</f>
        <v>0</v>
      </c>
      <c r="M31" s="85">
        <f>SUMIF($A$14:$A$43,"43-C",$F$14:$F$43)</f>
        <v>0</v>
      </c>
      <c r="N31" s="85">
        <f>SUMIF($A$14:$A$43,"55-U",$F$14:$F$43)</f>
        <v>0</v>
      </c>
      <c r="P31" s="225">
        <f>($K$31*33)+($L$31*33)+($M$31*33)+($K$32*11)+($L$32*11)+(N31*33)</f>
        <v>0</v>
      </c>
    </row>
    <row r="32" spans="1:16" ht="18.95" customHeight="1" thickBot="1">
      <c r="A32" s="78" t="str">
        <f>IF(C32="","",VLOOKUP(C32,会員!B21:$D$1800,2,FALSE))</f>
        <v/>
      </c>
      <c r="B32" s="79" t="str">
        <f>IF(C32="","",VLOOKUP(C32,会員!B21:$D$1800,3,FALSE))</f>
        <v/>
      </c>
      <c r="C32" s="80"/>
      <c r="D32" s="242"/>
      <c r="E32" s="243"/>
      <c r="F32" s="80"/>
      <c r="G32" s="80"/>
      <c r="H32" s="80"/>
      <c r="J32" s="91" t="s">
        <v>50</v>
      </c>
      <c r="K32" s="91">
        <f>SUMIF($A$14:$A$43,"43-J",$F$14:$F$43)</f>
        <v>0</v>
      </c>
      <c r="L32" s="91">
        <f>SUMIF($A$14:$A$43,"43-H",$F$14:$F$43)</f>
        <v>0</v>
      </c>
      <c r="M32" s="91"/>
      <c r="N32" s="91"/>
      <c r="P32" s="226"/>
    </row>
    <row r="33" spans="1:16" ht="18.95" customHeight="1" thickBot="1">
      <c r="A33" s="82" t="str">
        <f>IF(C33="","",VLOOKUP(C33,会員!B22:$D$1800,2,FALSE))</f>
        <v/>
      </c>
      <c r="B33" s="83" t="str">
        <f>IF(C33="","",VLOOKUP(C33,会員!B22:$D$1800,3,FALSE))</f>
        <v/>
      </c>
      <c r="C33" s="84"/>
      <c r="D33" s="244"/>
      <c r="E33" s="245"/>
      <c r="F33" s="84"/>
      <c r="G33" s="84"/>
      <c r="H33" s="84"/>
      <c r="J33" s="24" t="s">
        <v>1010</v>
      </c>
      <c r="K33" s="81" t="s">
        <v>45</v>
      </c>
      <c r="L33" s="81" t="s">
        <v>46</v>
      </c>
      <c r="M33" s="81" t="s">
        <v>47</v>
      </c>
      <c r="N33" s="81" t="s">
        <v>48</v>
      </c>
    </row>
    <row r="34" spans="1:16" ht="18.95" customHeight="1">
      <c r="A34" s="86" t="str">
        <f>IF(C34="","",VLOOKUP(C34,会員!B23:$D$1800,2,FALSE))</f>
        <v/>
      </c>
      <c r="B34" s="87" t="str">
        <f>IF(C34="","",VLOOKUP(C34,会員!B23:$D$1800,3,FALSE))</f>
        <v/>
      </c>
      <c r="C34" s="88"/>
      <c r="D34" s="240"/>
      <c r="E34" s="241"/>
      <c r="F34" s="88"/>
      <c r="G34" s="88"/>
      <c r="H34" s="88"/>
      <c r="J34" s="85" t="s">
        <v>49</v>
      </c>
      <c r="K34" s="85">
        <f>SUMIF($A$14:$A$43,"44-A",$F$14:$F$43)</f>
        <v>0</v>
      </c>
      <c r="L34" s="85">
        <f>SUMIF($A$14:$A$43,"44-B",$F$14:$F$43)</f>
        <v>0</v>
      </c>
      <c r="M34" s="85">
        <f>SUMIF($A$14:$A$43,"44-C",$F$14:$F$43)</f>
        <v>0</v>
      </c>
      <c r="N34" s="85">
        <f>SUMIF($A$14:$A$43,"55-U",$F$14:$F$43)</f>
        <v>0</v>
      </c>
      <c r="P34" s="225">
        <f>($K$34*33)+($L$34*33)+($M$34*33)+($K$35*11)+($L$35*11)+(N34*33)</f>
        <v>0</v>
      </c>
    </row>
    <row r="35" spans="1:16" ht="18.95" customHeight="1" thickBot="1">
      <c r="A35" s="78" t="str">
        <f>IF(C35="","",VLOOKUP(C35,会員!B24:$D$1800,2,FALSE))</f>
        <v/>
      </c>
      <c r="B35" s="79" t="str">
        <f>IF(C35="","",VLOOKUP(C35,会員!B24:$D$1800,3,FALSE))</f>
        <v/>
      </c>
      <c r="C35" s="80"/>
      <c r="D35" s="242"/>
      <c r="E35" s="243"/>
      <c r="F35" s="80"/>
      <c r="G35" s="80"/>
      <c r="H35" s="80"/>
      <c r="J35" s="91" t="s">
        <v>50</v>
      </c>
      <c r="K35" s="91">
        <f>SUMIF($A$14:$A$43,"44-J",$F$14:$F$43)</f>
        <v>0</v>
      </c>
      <c r="L35" s="91">
        <f>SUMIF($A$14:$A$43,"44-H",$F$14:$F$43)</f>
        <v>0</v>
      </c>
      <c r="M35" s="91"/>
      <c r="N35" s="91"/>
      <c r="P35" s="226"/>
    </row>
    <row r="36" spans="1:16" ht="18.95" customHeight="1" thickBot="1">
      <c r="A36" s="78" t="str">
        <f>IF(C36="","",VLOOKUP(C36,会員!B25:$D$1800,2,FALSE))</f>
        <v/>
      </c>
      <c r="B36" s="79" t="str">
        <f>IF(C36="","",VLOOKUP(C36,会員!B25:$D$1800,3,FALSE))</f>
        <v/>
      </c>
      <c r="C36" s="80"/>
      <c r="D36" s="242"/>
      <c r="E36" s="243"/>
      <c r="F36" s="80"/>
      <c r="G36" s="80"/>
      <c r="H36" s="80"/>
      <c r="J36" s="24" t="s">
        <v>107</v>
      </c>
      <c r="K36" s="81" t="s">
        <v>45</v>
      </c>
      <c r="L36" s="81" t="s">
        <v>46</v>
      </c>
      <c r="M36" s="81" t="s">
        <v>47</v>
      </c>
      <c r="N36" s="81" t="s">
        <v>48</v>
      </c>
    </row>
    <row r="37" spans="1:16" ht="18.95" customHeight="1">
      <c r="A37" s="78" t="str">
        <f>IF(C37="","",VLOOKUP(C37,会員!B26:$D$1800,2,FALSE))</f>
        <v/>
      </c>
      <c r="B37" s="79" t="str">
        <f>IF(C37="","",VLOOKUP(C37,会員!B26:$D$1800,3,FALSE))</f>
        <v/>
      </c>
      <c r="C37" s="80"/>
      <c r="D37" s="242"/>
      <c r="E37" s="243"/>
      <c r="F37" s="80"/>
      <c r="G37" s="80"/>
      <c r="H37" s="80"/>
      <c r="J37" s="85" t="s">
        <v>49</v>
      </c>
      <c r="K37" s="85">
        <f>SUMIF($A$14:$A$43,"45-A",$F$14:$F$43)</f>
        <v>0</v>
      </c>
      <c r="L37" s="85">
        <f>SUMIF($A$14:$A$43,"45-B",$F$14:$F$43)</f>
        <v>0</v>
      </c>
      <c r="M37" s="85">
        <f>SUMIF($A$14:$A$43,"45-C",$F$14:$F$43)</f>
        <v>0</v>
      </c>
      <c r="N37" s="85">
        <f>SUMIF($A$14:$A$43,"55-U",$F$14:$F$43)</f>
        <v>0</v>
      </c>
      <c r="P37" s="225">
        <f>($K$37*33)+($L$37*33)+($M$37*33)+($K$38*11)+($L$38*11)+(N37*33)</f>
        <v>0</v>
      </c>
    </row>
    <row r="38" spans="1:16" ht="18.95" customHeight="1" thickBot="1">
      <c r="A38" s="82" t="str">
        <f>IF(C38="","",VLOOKUP(C38,会員!B27:$D$1800,2,FALSE))</f>
        <v/>
      </c>
      <c r="B38" s="83" t="str">
        <f>IF(C38="","",VLOOKUP(C38,会員!B27:$D$1800,3,FALSE))</f>
        <v/>
      </c>
      <c r="C38" s="84"/>
      <c r="D38" s="244"/>
      <c r="E38" s="245"/>
      <c r="F38" s="84"/>
      <c r="G38" s="84"/>
      <c r="H38" s="84"/>
      <c r="J38" s="91" t="s">
        <v>50</v>
      </c>
      <c r="K38" s="91">
        <f>SUMIF($A$14:$A$43,"45-J",$F$14:$F$43)</f>
        <v>0</v>
      </c>
      <c r="L38" s="91">
        <f>SUMIF($A$14:$A$43,"45-H",$F$14:$F$43)</f>
        <v>0</v>
      </c>
      <c r="M38" s="91"/>
      <c r="N38" s="91"/>
      <c r="P38" s="226"/>
    </row>
    <row r="39" spans="1:16" ht="18.95" customHeight="1" thickBot="1">
      <c r="A39" s="86" t="str">
        <f>IF(C39="","",VLOOKUP(C39,会員!B28:$D$1800,2,FALSE))</f>
        <v/>
      </c>
      <c r="B39" s="87" t="str">
        <f>IF(C39="","",VLOOKUP(C39,会員!B28:$D$1800,3,FALSE))</f>
        <v/>
      </c>
      <c r="C39" s="88"/>
      <c r="D39" s="240"/>
      <c r="E39" s="241"/>
      <c r="F39" s="88"/>
      <c r="G39" s="88"/>
      <c r="H39" s="88"/>
      <c r="J39" s="24" t="s">
        <v>108</v>
      </c>
      <c r="K39" s="81" t="s">
        <v>45</v>
      </c>
      <c r="L39" s="81" t="s">
        <v>46</v>
      </c>
      <c r="M39" s="81" t="s">
        <v>47</v>
      </c>
      <c r="N39" s="81" t="s">
        <v>48</v>
      </c>
    </row>
    <row r="40" spans="1:16" ht="18.95" customHeight="1">
      <c r="A40" s="78" t="str">
        <f>IF(C40="","",VLOOKUP(C40,会員!B29:$D$1800,2,FALSE))</f>
        <v/>
      </c>
      <c r="B40" s="79" t="str">
        <f>IF(C40="","",VLOOKUP(C40,会員!B29:$D$1800,3,FALSE))</f>
        <v/>
      </c>
      <c r="C40" s="80"/>
      <c r="D40" s="242"/>
      <c r="E40" s="243"/>
      <c r="F40" s="80"/>
      <c r="G40" s="80"/>
      <c r="H40" s="80"/>
      <c r="J40" s="85" t="s">
        <v>49</v>
      </c>
      <c r="K40" s="85">
        <f>SUMIF($A$14:$A$43,"46-A",$F$14:$F$43)</f>
        <v>0</v>
      </c>
      <c r="L40" s="85">
        <f>SUMIF($A$14:$A$43,"46-B",$F$14:$F$43)</f>
        <v>0</v>
      </c>
      <c r="M40" s="85">
        <f>SUMIF($A$14:$A$43,"46-C",$F$14:$F$43)</f>
        <v>0</v>
      </c>
      <c r="N40" s="85">
        <f>SUMIF($A$14:$A$43,"55-U",$F$14:$F$43)</f>
        <v>0</v>
      </c>
      <c r="P40" s="225">
        <f>($K$40*33)+($L$40*33)+($M$40*33)+($K$41*11)+($L$41*11)+(N40*33)</f>
        <v>0</v>
      </c>
    </row>
    <row r="41" spans="1:16" ht="18.95" customHeight="1" thickBot="1">
      <c r="A41" s="78" t="str">
        <f>IF(C41="","",VLOOKUP(C41,会員!B30:$D$1800,2,FALSE))</f>
        <v/>
      </c>
      <c r="B41" s="79" t="str">
        <f>IF(C41="","",VLOOKUP(C41,会員!B30:$D$1800,3,FALSE))</f>
        <v/>
      </c>
      <c r="C41" s="80"/>
      <c r="D41" s="242"/>
      <c r="E41" s="243"/>
      <c r="F41" s="80"/>
      <c r="G41" s="80"/>
      <c r="H41" s="80"/>
      <c r="J41" s="91" t="s">
        <v>50</v>
      </c>
      <c r="K41" s="91">
        <f>SUMIF($A$14:$A$43,"46-J",$F$14:$F$43)</f>
        <v>0</v>
      </c>
      <c r="L41" s="91">
        <f>SUMIF($A$14:$A$43,"46-H",$F$14:$F$43)</f>
        <v>0</v>
      </c>
      <c r="M41" s="91"/>
      <c r="N41" s="91"/>
      <c r="P41" s="226"/>
    </row>
    <row r="42" spans="1:16" ht="18.95" customHeight="1" thickBot="1">
      <c r="A42" s="78" t="str">
        <f>IF(C42="","",VLOOKUP(C42,会員!B31:$D$1800,2,FALSE))</f>
        <v/>
      </c>
      <c r="B42" s="79" t="str">
        <f>IF(C42="","",VLOOKUP(C42,会員!B31:$D$1800,3,FALSE))</f>
        <v/>
      </c>
      <c r="C42" s="80"/>
      <c r="D42" s="242"/>
      <c r="E42" s="243"/>
      <c r="F42" s="80"/>
      <c r="G42" s="80"/>
      <c r="H42" s="80"/>
      <c r="J42" s="24" t="s">
        <v>109</v>
      </c>
      <c r="K42" s="81" t="s">
        <v>45</v>
      </c>
      <c r="L42" s="81" t="s">
        <v>46</v>
      </c>
      <c r="M42" s="81" t="s">
        <v>47</v>
      </c>
      <c r="N42" s="81" t="s">
        <v>48</v>
      </c>
    </row>
    <row r="43" spans="1:16" ht="18.95" customHeight="1" thickBot="1">
      <c r="A43" s="82" t="str">
        <f>IF(C43="","",VLOOKUP(C43,会員!B32:$D$1800,2,FALSE))</f>
        <v/>
      </c>
      <c r="B43" s="83" t="str">
        <f>IF(C43="","",VLOOKUP(C43,会員!B32:$D$1800,3,FALSE))</f>
        <v/>
      </c>
      <c r="C43" s="84"/>
      <c r="D43" s="244"/>
      <c r="E43" s="245"/>
      <c r="F43" s="84"/>
      <c r="G43" s="84"/>
      <c r="H43" s="84"/>
      <c r="J43" s="85" t="s">
        <v>49</v>
      </c>
      <c r="K43" s="85">
        <f>SUMIF($A$14:$A$43,"47-A",$F$14:$F$43)</f>
        <v>0</v>
      </c>
      <c r="L43" s="85">
        <f>SUMIF($A$14:$A$43,"47-B",$F$14:$F$43)</f>
        <v>0</v>
      </c>
      <c r="M43" s="85">
        <f>SUMIF($A$14:$A$43,"47-C",$F$14:$F$43)</f>
        <v>0</v>
      </c>
      <c r="N43" s="85">
        <f>SUMIF($A$14:$A$43,"55-U",$F$14:$F$43)</f>
        <v>0</v>
      </c>
      <c r="P43" s="225">
        <f>($K$43*33)+($L$43*33)+($M$43*33)+($K$44*11)+($L$44*11)+(N43*33)</f>
        <v>0</v>
      </c>
    </row>
    <row r="44" spans="1:16" ht="14.45" customHeight="1" thickBot="1">
      <c r="A44" s="217" t="s">
        <v>53</v>
      </c>
      <c r="B44" s="236"/>
      <c r="C44" s="221" t="s">
        <v>54</v>
      </c>
      <c r="D44" s="85" t="s">
        <v>49</v>
      </c>
      <c r="E44" s="126"/>
      <c r="F44" s="221" t="s">
        <v>111</v>
      </c>
      <c r="G44" s="238"/>
      <c r="H44" s="227" t="s">
        <v>56</v>
      </c>
      <c r="J44" s="91" t="s">
        <v>50</v>
      </c>
      <c r="K44" s="91">
        <f>SUMIF($A$14:$A$43,"47-J",$F$14:$F$43)</f>
        <v>0</v>
      </c>
      <c r="L44" s="91">
        <f>SUMIF($A$14:$A$43,"47-H",$F$14:$F$43)</f>
        <v>0</v>
      </c>
      <c r="M44" s="91"/>
      <c r="N44" s="91"/>
      <c r="P44" s="226"/>
    </row>
    <row r="45" spans="1:16" ht="14.45" customHeight="1" thickBot="1">
      <c r="A45" s="218"/>
      <c r="B45" s="237"/>
      <c r="C45" s="222"/>
      <c r="D45" s="91" t="s">
        <v>110</v>
      </c>
      <c r="E45" s="125"/>
      <c r="F45" s="222"/>
      <c r="G45" s="239"/>
      <c r="H45" s="228"/>
      <c r="K45" s="81" t="s">
        <v>51</v>
      </c>
      <c r="L45" s="81" t="s">
        <v>52</v>
      </c>
    </row>
    <row r="46" spans="1:16" ht="6.95" customHeight="1" thickBot="1"/>
    <row r="47" spans="1:16">
      <c r="E47" s="94" t="s">
        <v>58</v>
      </c>
      <c r="F47" s="95"/>
      <c r="G47" s="95"/>
      <c r="H47" s="42"/>
      <c r="J47" s="221" t="s">
        <v>111</v>
      </c>
      <c r="K47" s="225">
        <f>P22+P25+P28+P31+P34+P37+P40+P43+P18</f>
        <v>0</v>
      </c>
      <c r="M47" s="211" t="s">
        <v>57</v>
      </c>
      <c r="N47" s="211"/>
    </row>
    <row r="48" spans="1:16" ht="14.25" thickBot="1">
      <c r="E48" s="43"/>
      <c r="F48" s="53"/>
      <c r="G48" s="24">
        <f>ＪＢ個人競技記録報告書!G48</f>
        <v>0</v>
      </c>
      <c r="H48" s="44" t="s">
        <v>21</v>
      </c>
      <c r="J48" s="222"/>
      <c r="K48" s="226"/>
      <c r="M48" s="211"/>
      <c r="N48" s="211"/>
    </row>
    <row r="49" spans="5:14" ht="14.25" thickBot="1">
      <c r="E49" s="43" t="s">
        <v>1009</v>
      </c>
      <c r="H49" s="96"/>
    </row>
    <row r="50" spans="5:14">
      <c r="E50" s="43"/>
      <c r="G50" s="24" t="e">
        <f>ＪＢ個人競技記録報告書!#REF!</f>
        <v>#REF!</v>
      </c>
      <c r="H50" s="44" t="s">
        <v>21</v>
      </c>
      <c r="J50" s="229" t="s">
        <v>112</v>
      </c>
      <c r="K50" s="225">
        <f>SUM(K22:N22,K25:N25,K28:N28,K31:N31,K34:N34,K37:N37,K40:N40,K43:N43,K18:N18)</f>
        <v>0</v>
      </c>
      <c r="M50" s="211" t="s">
        <v>57</v>
      </c>
      <c r="N50" s="211"/>
    </row>
    <row r="51" spans="5:14" ht="9.9499999999999993" customHeight="1" thickBot="1">
      <c r="E51" s="45"/>
      <c r="F51" s="46"/>
      <c r="G51" s="47"/>
      <c r="H51" s="48"/>
      <c r="J51" s="230"/>
      <c r="K51" s="226"/>
      <c r="M51" s="211"/>
      <c r="N51" s="211"/>
    </row>
    <row r="52" spans="5:14" ht="14.25" thickBot="1">
      <c r="J52" s="97"/>
    </row>
    <row r="53" spans="5:14">
      <c r="J53" s="229" t="s">
        <v>113</v>
      </c>
      <c r="K53" s="225">
        <f>SUM(K23:N23,K26:N26,K29:N29,K32:N32,K35:N35,K38:N38,K41:N41,K44:N44,K19:N19)</f>
        <v>0</v>
      </c>
      <c r="M53" s="211" t="s">
        <v>57</v>
      </c>
      <c r="N53" s="211"/>
    </row>
    <row r="54" spans="5:14" ht="14.25" thickBot="1">
      <c r="J54" s="230"/>
      <c r="K54" s="226"/>
      <c r="M54" s="211"/>
      <c r="N54" s="211"/>
    </row>
  </sheetData>
  <mergeCells count="68">
    <mergeCell ref="P18:P19"/>
    <mergeCell ref="J18:J19"/>
    <mergeCell ref="D16:E16"/>
    <mergeCell ref="J47:J48"/>
    <mergeCell ref="K47:K48"/>
    <mergeCell ref="P37:P38"/>
    <mergeCell ref="P40:P41"/>
    <mergeCell ref="P43:P44"/>
    <mergeCell ref="P22:P23"/>
    <mergeCell ref="P25:P26"/>
    <mergeCell ref="P28:P29"/>
    <mergeCell ref="P31:P32"/>
    <mergeCell ref="P34:P35"/>
    <mergeCell ref="D40:E40"/>
    <mergeCell ref="D29:E29"/>
    <mergeCell ref="D30:E30"/>
    <mergeCell ref="H9:H11"/>
    <mergeCell ref="D14:E14"/>
    <mergeCell ref="D15:E15"/>
    <mergeCell ref="D28:E28"/>
    <mergeCell ref="D17:E17"/>
    <mergeCell ref="D18:E18"/>
    <mergeCell ref="D19:E19"/>
    <mergeCell ref="D20:E20"/>
    <mergeCell ref="D21:E21"/>
    <mergeCell ref="D22:E22"/>
    <mergeCell ref="D13:E13"/>
    <mergeCell ref="F12:G12"/>
    <mergeCell ref="D23:E23"/>
    <mergeCell ref="D24:E24"/>
    <mergeCell ref="D25:E25"/>
    <mergeCell ref="D26:E26"/>
    <mergeCell ref="A2:H2"/>
    <mergeCell ref="A3:H3"/>
    <mergeCell ref="A4:H4"/>
    <mergeCell ref="A6:B6"/>
    <mergeCell ref="A8:B8"/>
    <mergeCell ref="C8:F8"/>
    <mergeCell ref="K50:K51"/>
    <mergeCell ref="M50:N51"/>
    <mergeCell ref="J53:J54"/>
    <mergeCell ref="K53:K54"/>
    <mergeCell ref="M53:N54"/>
    <mergeCell ref="J50:J51"/>
    <mergeCell ref="D31:E31"/>
    <mergeCell ref="D32:E32"/>
    <mergeCell ref="D33:E33"/>
    <mergeCell ref="D41:E41"/>
    <mergeCell ref="D42:E42"/>
    <mergeCell ref="D43:E43"/>
    <mergeCell ref="D35:E35"/>
    <mergeCell ref="D36:E36"/>
    <mergeCell ref="D37:E37"/>
    <mergeCell ref="D38:E38"/>
    <mergeCell ref="D34:E34"/>
    <mergeCell ref="A10:B10"/>
    <mergeCell ref="D10:E10"/>
    <mergeCell ref="F10:G10"/>
    <mergeCell ref="F11:G11"/>
    <mergeCell ref="D39:E39"/>
    <mergeCell ref="D27:E27"/>
    <mergeCell ref="A44:A45"/>
    <mergeCell ref="B44:B45"/>
    <mergeCell ref="C44:C45"/>
    <mergeCell ref="F44:F45"/>
    <mergeCell ref="M47:N48"/>
    <mergeCell ref="H44:H45"/>
    <mergeCell ref="G44:G45"/>
  </mergeCells>
  <phoneticPr fontId="2"/>
  <pageMargins left="0.47244094488188981" right="0.11811023622047245" top="0.27559055118110237" bottom="0.11811023622047245" header="0.19685039370078741" footer="0.23622047244094491"/>
  <pageSetup paperSize="9" scale="9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54754-5132-4D03-9259-9B83C5E2390A}">
  <dimension ref="A1:S54"/>
  <sheetViews>
    <sheetView showZeros="0" view="pageBreakPreview" topLeftCell="A16" zoomScaleNormal="70" zoomScaleSheetLayoutView="100" workbookViewId="0">
      <selection activeCell="G41" sqref="G41"/>
    </sheetView>
  </sheetViews>
  <sheetFormatPr defaultColWidth="9" defaultRowHeight="13.5"/>
  <cols>
    <col min="1" max="1" width="10.25" style="24" customWidth="1"/>
    <col min="2" max="2" width="11.625" style="24" bestFit="1" customWidth="1"/>
    <col min="3" max="3" width="25.625" style="25" customWidth="1"/>
    <col min="4" max="4" width="6" style="25" bestFit="1" customWidth="1"/>
    <col min="5" max="5" width="5.75" style="25" customWidth="1"/>
    <col min="6" max="6" width="13.375" style="25" customWidth="1"/>
    <col min="7" max="7" width="11.375" style="25" customWidth="1"/>
    <col min="8" max="8" width="13.375" style="25" customWidth="1"/>
    <col min="9" max="10" width="9" style="25"/>
    <col min="11" max="11" width="10.875" style="25" bestFit="1" customWidth="1"/>
    <col min="12" max="15" width="9" style="25"/>
    <col min="16" max="16" width="10.875" style="25" bestFit="1" customWidth="1"/>
    <col min="17" max="16384" width="9" style="25"/>
  </cols>
  <sheetData>
    <row r="1" spans="1:19" ht="4.1500000000000004" customHeight="1"/>
    <row r="2" spans="1:19" ht="17.25">
      <c r="A2" s="223" t="s">
        <v>30</v>
      </c>
      <c r="B2" s="223"/>
      <c r="C2" s="223"/>
      <c r="D2" s="223"/>
      <c r="E2" s="223"/>
      <c r="F2" s="223"/>
      <c r="G2" s="223"/>
      <c r="H2" s="223"/>
      <c r="J2" s="131"/>
      <c r="K2" s="131"/>
      <c r="L2" s="131"/>
      <c r="M2" s="131"/>
      <c r="N2" s="131"/>
      <c r="O2" s="131"/>
      <c r="P2" s="131"/>
      <c r="Q2" s="131"/>
      <c r="R2" s="131"/>
      <c r="S2" s="131"/>
    </row>
    <row r="3" spans="1:19" ht="26.25" customHeight="1">
      <c r="A3" s="224" t="s">
        <v>1014</v>
      </c>
      <c r="B3" s="224"/>
      <c r="C3" s="224"/>
      <c r="D3" s="224"/>
      <c r="E3" s="224"/>
      <c r="F3" s="224"/>
      <c r="G3" s="224"/>
      <c r="H3" s="224"/>
      <c r="J3" s="131"/>
      <c r="K3" s="131"/>
      <c r="L3" s="131"/>
      <c r="M3" s="131"/>
      <c r="N3" s="131"/>
      <c r="O3" s="131"/>
      <c r="P3" s="131"/>
      <c r="Q3" s="131"/>
      <c r="R3" s="131"/>
      <c r="S3" s="131"/>
    </row>
    <row r="4" spans="1:19" ht="16.149999999999999" customHeight="1">
      <c r="A4" s="223" t="s">
        <v>94</v>
      </c>
      <c r="B4" s="223"/>
      <c r="C4" s="223"/>
      <c r="D4" s="223"/>
      <c r="E4" s="223"/>
      <c r="F4" s="223"/>
      <c r="G4" s="223"/>
      <c r="H4" s="223"/>
      <c r="J4" s="131"/>
      <c r="K4" s="131"/>
      <c r="L4" s="131"/>
      <c r="M4" s="131"/>
      <c r="N4" s="131"/>
      <c r="O4" s="131"/>
      <c r="P4" s="131"/>
      <c r="Q4" s="131"/>
      <c r="R4" s="131"/>
      <c r="S4" s="131"/>
    </row>
    <row r="5" spans="1:19" ht="18.75" customHeight="1">
      <c r="A5" s="26" t="s">
        <v>31</v>
      </c>
      <c r="F5" s="27" t="s">
        <v>32</v>
      </c>
      <c r="G5" s="72" t="s">
        <v>95</v>
      </c>
      <c r="H5" s="27"/>
      <c r="I5" s="26"/>
      <c r="J5" s="131"/>
      <c r="K5" s="131"/>
      <c r="L5" s="131"/>
      <c r="M5" s="131"/>
      <c r="N5" s="131"/>
      <c r="O5" s="131"/>
      <c r="P5" s="131"/>
      <c r="Q5" s="131"/>
      <c r="R5" s="131"/>
      <c r="S5" s="131"/>
    </row>
    <row r="6" spans="1:19" ht="18.75" customHeight="1">
      <c r="A6" s="216">
        <f ca="1">ＪＢ個人競技記録報告書!A6</f>
        <v>45411</v>
      </c>
      <c r="B6" s="216"/>
      <c r="C6" s="25" t="e">
        <f>ＪＢ個人競技記録報告書!C6</f>
        <v>#N/A</v>
      </c>
      <c r="F6" s="28" t="s">
        <v>33</v>
      </c>
      <c r="G6" s="73" t="str">
        <f>ＪＢ個人競技記録報告書!G6</f>
        <v>理事長　中野 晴夫　㊞</v>
      </c>
      <c r="H6" s="28"/>
      <c r="I6" s="26"/>
    </row>
    <row r="7" spans="1:19" ht="8.4499999999999993" customHeight="1">
      <c r="I7" s="26"/>
    </row>
    <row r="8" spans="1:19" ht="13.5" customHeight="1" thickBot="1">
      <c r="A8" s="215" t="s">
        <v>34</v>
      </c>
      <c r="B8" s="215"/>
      <c r="C8" s="233" t="s">
        <v>1013</v>
      </c>
      <c r="D8" s="234"/>
      <c r="E8" s="234"/>
      <c r="F8" s="234"/>
      <c r="G8" s="74" t="s">
        <v>35</v>
      </c>
      <c r="H8" s="27" t="s">
        <v>1012</v>
      </c>
      <c r="I8" s="26"/>
    </row>
    <row r="9" spans="1:19" ht="12.95" customHeight="1">
      <c r="H9" s="208" t="s">
        <v>1015</v>
      </c>
      <c r="I9" s="26"/>
    </row>
    <row r="10" spans="1:19">
      <c r="A10" s="215" t="s">
        <v>36</v>
      </c>
      <c r="B10" s="215"/>
      <c r="C10" s="27">
        <f>ＪＢ個人競技記録報告書!C10</f>
        <v>0</v>
      </c>
      <c r="D10" s="211" t="s">
        <v>37</v>
      </c>
      <c r="E10" s="211"/>
      <c r="F10" s="216">
        <v>45121</v>
      </c>
      <c r="G10" s="216"/>
      <c r="H10" s="209"/>
      <c r="I10" s="26"/>
    </row>
    <row r="11" spans="1:19" ht="14.25" thickBot="1">
      <c r="F11" s="216">
        <v>45123</v>
      </c>
      <c r="G11" s="216"/>
      <c r="H11" s="210"/>
      <c r="I11" s="26"/>
    </row>
    <row r="12" spans="1:19" ht="14.25" thickBot="1">
      <c r="E12" s="30"/>
      <c r="F12" s="214">
        <f ca="1">ＪＢ個人競技記録報告書!F12</f>
        <v>45411</v>
      </c>
      <c r="G12" s="214"/>
      <c r="H12" s="25" t="s">
        <v>97</v>
      </c>
      <c r="I12" s="26"/>
    </row>
    <row r="13" spans="1:19" s="24" customFormat="1" ht="17.25" customHeight="1" thickBot="1">
      <c r="A13" s="31" t="s">
        <v>38</v>
      </c>
      <c r="B13" s="32" t="s">
        <v>39</v>
      </c>
      <c r="C13" s="54" t="s">
        <v>40</v>
      </c>
      <c r="D13" s="212" t="s">
        <v>41</v>
      </c>
      <c r="E13" s="213"/>
      <c r="F13" s="54" t="s">
        <v>42</v>
      </c>
      <c r="G13" s="54" t="s">
        <v>43</v>
      </c>
      <c r="H13" s="54" t="s">
        <v>44</v>
      </c>
    </row>
    <row r="14" spans="1:19" ht="18.95" customHeight="1" thickTop="1">
      <c r="A14" s="75" t="str">
        <f>IF(C14="","",VLOOKUP(C14,会員!B3:$D$1800,2,FALSE))</f>
        <v/>
      </c>
      <c r="B14" s="76" t="str">
        <f>IF(C14="","",VLOOKUP(C14,会員!B3:$D$1800,3,FALSE))</f>
        <v/>
      </c>
      <c r="C14" s="77"/>
      <c r="D14" s="246"/>
      <c r="E14" s="247"/>
      <c r="F14" s="77"/>
      <c r="G14" s="77"/>
      <c r="H14" s="77"/>
    </row>
    <row r="15" spans="1:19" ht="18.95" customHeight="1">
      <c r="A15" s="78" t="str">
        <f>IF(C15="","",VLOOKUP(C15,会員!B4:$D$1800,2,FALSE))</f>
        <v/>
      </c>
      <c r="B15" s="79" t="str">
        <f>IF(C15="","",VLOOKUP(C15,会員!B4:$D$1800,3,FALSE))</f>
        <v/>
      </c>
      <c r="C15" s="80"/>
      <c r="D15" s="242"/>
      <c r="E15" s="243"/>
      <c r="F15" s="80"/>
      <c r="G15" s="80"/>
      <c r="H15" s="80"/>
    </row>
    <row r="16" spans="1:19" ht="18.95" customHeight="1">
      <c r="A16" s="78" t="str">
        <f>IF(C16="","",VLOOKUP(C16,会員!B5:$D$1800,2,FALSE))</f>
        <v/>
      </c>
      <c r="B16" s="79" t="str">
        <f>IF(C16="","",VLOOKUP(C16,会員!B5:$D$1800,3,FALSE))</f>
        <v/>
      </c>
      <c r="C16" s="80"/>
      <c r="D16" s="242"/>
      <c r="E16" s="243"/>
      <c r="F16" s="80"/>
      <c r="G16" s="80"/>
      <c r="H16" s="80"/>
    </row>
    <row r="17" spans="1:16" ht="18.95" customHeight="1" thickBot="1">
      <c r="A17" s="78" t="str">
        <f>IF(C17="","",VLOOKUP(C17,会員!B6:$D$1800,2,FALSE))</f>
        <v/>
      </c>
      <c r="B17" s="79" t="str">
        <f>IF(C17="","",VLOOKUP(C17,会員!B6:$D$1800,3,FALSE))</f>
        <v/>
      </c>
      <c r="C17" s="80"/>
      <c r="D17" s="242"/>
      <c r="E17" s="243"/>
      <c r="F17" s="80"/>
      <c r="G17" s="80"/>
      <c r="H17" s="80"/>
      <c r="J17" s="24"/>
      <c r="K17" s="81" t="s">
        <v>99</v>
      </c>
      <c r="L17" s="81" t="s">
        <v>100</v>
      </c>
      <c r="M17" s="81"/>
      <c r="N17" s="81"/>
    </row>
    <row r="18" spans="1:16" ht="18.95" customHeight="1" thickBot="1">
      <c r="A18" s="82" t="str">
        <f>IF(C18="","",VLOOKUP(C18,会員!B7:$D$1800,2,FALSE))</f>
        <v/>
      </c>
      <c r="B18" s="83" t="str">
        <f>IF(C18="","",VLOOKUP(C18,会員!B7:$D$1800,3,FALSE))</f>
        <v/>
      </c>
      <c r="C18" s="84"/>
      <c r="D18" s="244"/>
      <c r="E18" s="245"/>
      <c r="F18" s="84"/>
      <c r="G18" s="84"/>
      <c r="H18" s="84"/>
      <c r="J18" s="231" t="s">
        <v>101</v>
      </c>
      <c r="K18" s="85"/>
      <c r="L18" s="85"/>
      <c r="M18" s="85"/>
      <c r="N18" s="85"/>
      <c r="P18" s="225">
        <f>($K$18*33)+($L$18*33)+($M$18*33)+($K$19*11)+($L$19*11)+(N18*33)</f>
        <v>0</v>
      </c>
    </row>
    <row r="19" spans="1:16" ht="18.95" customHeight="1" thickBot="1">
      <c r="A19" s="86" t="str">
        <f>IF(C19="","",VLOOKUP(C19,会員!B8:$D$1800,2,FALSE))</f>
        <v/>
      </c>
      <c r="B19" s="87" t="str">
        <f>IF(C19="","",VLOOKUP(C19,会員!B8:$D$1800,3,FALSE))</f>
        <v/>
      </c>
      <c r="C19" s="88"/>
      <c r="D19" s="240"/>
      <c r="E19" s="241"/>
      <c r="F19" s="88"/>
      <c r="G19" s="88"/>
      <c r="H19" s="88"/>
      <c r="J19" s="232"/>
      <c r="K19" s="85">
        <f>SUMIF($A$14:$A$43,"40-A",$F$14:$F$43)</f>
        <v>0</v>
      </c>
      <c r="L19" s="85">
        <f>SUMIF($A$14:$A$43,"54-U",$F$14:$F$43)</f>
        <v>0</v>
      </c>
      <c r="M19" s="85">
        <f>SUMIF($A$14:$A$43,"40-C",$F$14:$F$43)</f>
        <v>0</v>
      </c>
      <c r="N19" s="85">
        <f>SUMIF($A$14:$A$43,"55-U",$F$14:$F$43)</f>
        <v>0</v>
      </c>
      <c r="P19" s="226"/>
    </row>
    <row r="20" spans="1:16" ht="18.95" customHeight="1">
      <c r="A20" s="78" t="str">
        <f>IF(C20="","",VLOOKUP(C20,会員!B9:$D$1800,2,FALSE))</f>
        <v/>
      </c>
      <c r="B20" s="79" t="str">
        <f>IF(C20="","",VLOOKUP(C20,会員!B9:$D$1800,3,FALSE))</f>
        <v/>
      </c>
      <c r="C20" s="80"/>
      <c r="D20" s="242"/>
      <c r="E20" s="243"/>
      <c r="F20" s="80"/>
      <c r="G20" s="80"/>
      <c r="H20" s="80"/>
    </row>
    <row r="21" spans="1:16" ht="18.95" customHeight="1" thickBot="1">
      <c r="A21" s="78" t="str">
        <f>IF(C21="","",VLOOKUP(C21,会員!B10:$D$1800,2,FALSE))</f>
        <v/>
      </c>
      <c r="B21" s="79" t="str">
        <f>IF(C21="","",VLOOKUP(C21,会員!B10:$D$1800,3,FALSE))</f>
        <v/>
      </c>
      <c r="C21" s="80"/>
      <c r="D21" s="242"/>
      <c r="E21" s="243"/>
      <c r="F21" s="80"/>
      <c r="G21" s="80"/>
      <c r="H21" s="80"/>
      <c r="J21" s="24" t="s">
        <v>102</v>
      </c>
      <c r="K21" s="81" t="s">
        <v>45</v>
      </c>
      <c r="L21" s="81" t="s">
        <v>46</v>
      </c>
      <c r="M21" s="81" t="s">
        <v>47</v>
      </c>
      <c r="N21" s="81" t="s">
        <v>48</v>
      </c>
    </row>
    <row r="22" spans="1:16" ht="18.95" customHeight="1">
      <c r="A22" s="78" t="str">
        <f>IF(C22="","",VLOOKUP(C22,会員!B11:$D$1800,2,FALSE))</f>
        <v/>
      </c>
      <c r="B22" s="79" t="str">
        <f>IF(C22="","",VLOOKUP(C22,会員!B11:$D$1800,3,FALSE))</f>
        <v/>
      </c>
      <c r="C22" s="80"/>
      <c r="D22" s="242"/>
      <c r="E22" s="243"/>
      <c r="F22" s="80"/>
      <c r="G22" s="80"/>
      <c r="H22" s="80"/>
      <c r="J22" s="85" t="s">
        <v>49</v>
      </c>
      <c r="K22" s="85">
        <f>SUMIF($A$14:$A$43,"40-A",$F$14:$F$43)</f>
        <v>0</v>
      </c>
      <c r="L22" s="85">
        <f>SUMIF($A$14:$A$43,"40-B",$F$14:$F$43)</f>
        <v>0</v>
      </c>
      <c r="M22" s="85">
        <f>SUMIF($A$14:$A$43,"40-C",$F$14:$F$43)</f>
        <v>0</v>
      </c>
      <c r="N22" s="85">
        <f>SUMIF($A$14:$A$43,"55-U",$F$14:$F$43)</f>
        <v>0</v>
      </c>
      <c r="P22" s="225">
        <f>($K$22*33)+($L$22*33)+($M$22*33)+($K$23*11)+($L$23*11)+(N22*33)</f>
        <v>0</v>
      </c>
    </row>
    <row r="23" spans="1:16" ht="18.95" customHeight="1" thickBot="1">
      <c r="A23" s="89" t="str">
        <f>IF(C23="","",VLOOKUP(C23,会員!B12:$D$1800,2,FALSE))</f>
        <v/>
      </c>
      <c r="B23" s="90" t="str">
        <f>IF(C23="","",VLOOKUP(C23,会員!B12:$D$1800,3,FALSE))</f>
        <v/>
      </c>
      <c r="C23" s="84"/>
      <c r="D23" s="244"/>
      <c r="E23" s="245"/>
      <c r="F23" s="84"/>
      <c r="G23" s="84"/>
      <c r="H23" s="84"/>
      <c r="J23" s="91" t="s">
        <v>50</v>
      </c>
      <c r="K23" s="91">
        <f>SUMIF($A$14:$A$43,"40-J",$F$14:$F$43)</f>
        <v>0</v>
      </c>
      <c r="L23" s="91">
        <f>SUMIF($A$14:$A$43,"40-H",$F$14:$F$43)</f>
        <v>0</v>
      </c>
      <c r="M23" s="91"/>
      <c r="N23" s="91"/>
      <c r="P23" s="226"/>
    </row>
    <row r="24" spans="1:16" ht="18.95" customHeight="1" thickBot="1">
      <c r="A24" s="86" t="str">
        <f>IF(C24="","",VLOOKUP(C24,会員!B13:$D$1800,2,FALSE))</f>
        <v/>
      </c>
      <c r="B24" s="87" t="str">
        <f>IF(C24="","",VLOOKUP(C24,会員!B13:$D$1800,3,FALSE))</f>
        <v/>
      </c>
      <c r="C24" s="129"/>
      <c r="D24" s="240"/>
      <c r="E24" s="241"/>
      <c r="F24" s="80"/>
      <c r="G24" s="80"/>
      <c r="H24" s="88"/>
      <c r="J24" s="24" t="s">
        <v>103</v>
      </c>
      <c r="K24" s="81" t="s">
        <v>45</v>
      </c>
      <c r="L24" s="81" t="s">
        <v>46</v>
      </c>
      <c r="M24" s="81" t="s">
        <v>47</v>
      </c>
      <c r="N24" s="81" t="s">
        <v>48</v>
      </c>
    </row>
    <row r="25" spans="1:16" ht="18.95" customHeight="1">
      <c r="A25" s="78" t="str">
        <f>IF(C25="","",VLOOKUP(C25,会員!B14:$D$1800,2,FALSE))</f>
        <v/>
      </c>
      <c r="B25" s="79" t="str">
        <f>IF(C25="","",VLOOKUP(C25,会員!B14:$D$1800,3,FALSE))</f>
        <v/>
      </c>
      <c r="C25" s="128"/>
      <c r="D25" s="242"/>
      <c r="E25" s="243"/>
      <c r="F25" s="80"/>
      <c r="G25" s="80"/>
      <c r="H25" s="80"/>
      <c r="J25" s="85" t="s">
        <v>49</v>
      </c>
      <c r="K25" s="85">
        <f>SUMIF($A$14:$A$43,"41-A",$F$14:$F$43)</f>
        <v>0</v>
      </c>
      <c r="L25" s="85">
        <f>SUMIF($A$14:$A$43,"41-B",$F$14:$F$43)</f>
        <v>0</v>
      </c>
      <c r="M25" s="85">
        <f>SUMIF($A$14:$A$43,"41-C",$F$14:$F$43)</f>
        <v>0</v>
      </c>
      <c r="N25" s="85">
        <f>SUMIF($A$14:$A$43,"55-U",$F$14:$F$43)</f>
        <v>0</v>
      </c>
      <c r="P25" s="225">
        <f>($K$25*33)+($L$25*33)+($M$25*33)+($K$26*11)+($L$26*11)+(N25*33)</f>
        <v>0</v>
      </c>
    </row>
    <row r="26" spans="1:16" ht="18.95" customHeight="1" thickBot="1">
      <c r="A26" s="78" t="str">
        <f>IF(C26="","",VLOOKUP(C26,会員!B15:$D$1800,2,FALSE))</f>
        <v/>
      </c>
      <c r="B26" s="79" t="str">
        <f>IF(C26="","",VLOOKUP(C26,会員!B15:$D$1800,3,FALSE))</f>
        <v/>
      </c>
      <c r="C26" s="128"/>
      <c r="D26" s="242"/>
      <c r="E26" s="243"/>
      <c r="F26" s="80"/>
      <c r="G26" s="80"/>
      <c r="H26" s="132"/>
      <c r="J26" s="91" t="s">
        <v>50</v>
      </c>
      <c r="K26" s="91">
        <f>SUMIF($A$14:$A$43,"41-J",$F$14:$F$43)</f>
        <v>0</v>
      </c>
      <c r="L26" s="91">
        <f>SUMIF($A$14:$A$43,"41-H",$F$14:$F$43)</f>
        <v>0</v>
      </c>
      <c r="M26" s="91"/>
      <c r="N26" s="91"/>
      <c r="P26" s="226"/>
    </row>
    <row r="27" spans="1:16" ht="18.95" customHeight="1" thickBot="1">
      <c r="A27" s="78" t="str">
        <f>IF(C27="","",VLOOKUP(C27,会員!B16:$D$1800,2,FALSE))</f>
        <v/>
      </c>
      <c r="B27" s="79" t="str">
        <f>IF(C27="","",VLOOKUP(C27,会員!B16:$D$1800,3,FALSE))</f>
        <v/>
      </c>
      <c r="C27" s="128"/>
      <c r="D27" s="242"/>
      <c r="E27" s="243"/>
      <c r="F27" s="80"/>
      <c r="G27" s="80"/>
      <c r="H27" s="80"/>
      <c r="J27" s="24" t="s">
        <v>104</v>
      </c>
      <c r="K27" s="81" t="s">
        <v>45</v>
      </c>
      <c r="L27" s="81" t="s">
        <v>46</v>
      </c>
      <c r="M27" s="81" t="s">
        <v>47</v>
      </c>
      <c r="N27" s="81" t="s">
        <v>48</v>
      </c>
    </row>
    <row r="28" spans="1:16" ht="18.95" customHeight="1" thickBot="1">
      <c r="A28" s="82" t="str">
        <f>IF(C28="","",VLOOKUP(C28,会員!B17:$D$1800,2,FALSE))</f>
        <v/>
      </c>
      <c r="B28" s="83" t="str">
        <f>IF(C28="","",VLOOKUP(C28,会員!B17:$D$1800,3,FALSE))</f>
        <v/>
      </c>
      <c r="C28" s="127"/>
      <c r="D28" s="244"/>
      <c r="E28" s="245"/>
      <c r="F28" s="84"/>
      <c r="G28" s="84"/>
      <c r="H28" s="84"/>
      <c r="J28" s="85" t="s">
        <v>49</v>
      </c>
      <c r="K28" s="85">
        <f>SUMIF($A$14:$A$43,"42-A",$F$14:$F$43)</f>
        <v>0</v>
      </c>
      <c r="L28" s="85">
        <f>SUMIF($A$14:$A$43,"42-B",$F$14:$F$43)</f>
        <v>0</v>
      </c>
      <c r="M28" s="85">
        <f>SUMIF($A$14:$A$43,"42-C",$F$14:$F$43)</f>
        <v>0</v>
      </c>
      <c r="N28" s="85">
        <f>SUMIF($A$14:$A$43,"55-U",$F$14:$F$43)</f>
        <v>0</v>
      </c>
      <c r="P28" s="225">
        <f>($K$28*33)+($L$28*33)+($M$28*33)+($K$29*11)+($L$29*11)+(N28*33)</f>
        <v>0</v>
      </c>
    </row>
    <row r="29" spans="1:16" ht="18.95" customHeight="1" thickBot="1">
      <c r="A29" s="86" t="str">
        <f>IF(C29="","",VLOOKUP(C29,会員!B18:$D$1800,2,FALSE))</f>
        <v/>
      </c>
      <c r="B29" s="87" t="str">
        <f>IF(C29="","",VLOOKUP(C29,会員!B18:$D$1800,3,FALSE))</f>
        <v/>
      </c>
      <c r="C29" s="129"/>
      <c r="D29" s="240"/>
      <c r="E29" s="241"/>
      <c r="F29" s="80"/>
      <c r="G29" s="80"/>
      <c r="H29" s="88"/>
      <c r="J29" s="91" t="s">
        <v>50</v>
      </c>
      <c r="K29" s="91">
        <f>SUMIF($A$14:$A$43,"42-J",$F$14:$F$43)</f>
        <v>0</v>
      </c>
      <c r="L29" s="91">
        <f>SUMIF($A$14:$A$43,"42-H",$F$14:$F$43)</f>
        <v>0</v>
      </c>
      <c r="M29" s="91"/>
      <c r="N29" s="91"/>
      <c r="P29" s="226"/>
    </row>
    <row r="30" spans="1:16" ht="18.95" customHeight="1" thickBot="1">
      <c r="A30" s="78" t="str">
        <f>IF(C30="","",VLOOKUP(C30,会員!B19:$D$1800,2,FALSE))</f>
        <v/>
      </c>
      <c r="B30" s="79" t="str">
        <f>IF(C30="","",VLOOKUP(C30,会員!B19:$D$1800,3,FALSE))</f>
        <v/>
      </c>
      <c r="C30" s="128"/>
      <c r="D30" s="242"/>
      <c r="E30" s="243"/>
      <c r="F30" s="80"/>
      <c r="G30" s="80"/>
      <c r="H30" s="80"/>
      <c r="J30" s="24" t="s">
        <v>105</v>
      </c>
      <c r="K30" s="81" t="s">
        <v>45</v>
      </c>
      <c r="L30" s="81" t="s">
        <v>46</v>
      </c>
      <c r="M30" s="81" t="s">
        <v>47</v>
      </c>
      <c r="N30" s="81" t="s">
        <v>48</v>
      </c>
    </row>
    <row r="31" spans="1:16" ht="18.95" customHeight="1">
      <c r="A31" s="78" t="str">
        <f>IF(C31="","",VLOOKUP(C31,会員!B20:$D$1800,2,FALSE))</f>
        <v/>
      </c>
      <c r="B31" s="79" t="str">
        <f>IF(C31="","",VLOOKUP(C31,会員!B20:$D$1800,3,FALSE))</f>
        <v/>
      </c>
      <c r="C31" s="128"/>
      <c r="D31" s="242"/>
      <c r="E31" s="243"/>
      <c r="F31" s="80"/>
      <c r="G31" s="80"/>
      <c r="H31" s="132"/>
      <c r="J31" s="85" t="s">
        <v>49</v>
      </c>
      <c r="K31" s="85">
        <f>SUMIF($A$14:$A$43,"43-A",$F$14:$F$43)</f>
        <v>0</v>
      </c>
      <c r="L31" s="85">
        <f>SUMIF($A$14:$A$43,"43-B",$F$14:$F$43)</f>
        <v>0</v>
      </c>
      <c r="M31" s="85">
        <f>SUMIF($A$14:$A$43,"43-C",$F$14:$F$43)</f>
        <v>0</v>
      </c>
      <c r="N31" s="85">
        <f>SUMIF($A$14:$A$43,"55-U",$F$14:$F$43)</f>
        <v>0</v>
      </c>
      <c r="P31" s="225">
        <f>($K$31*33)+($L$31*33)+($M$31*33)+($K$32*11)+($L$32*11)+(N31*33)</f>
        <v>0</v>
      </c>
    </row>
    <row r="32" spans="1:16" ht="18.95" customHeight="1" thickBot="1">
      <c r="A32" s="78" t="str">
        <f>IF(C32="","",VLOOKUP(C32,会員!B21:$D$1800,2,FALSE))</f>
        <v/>
      </c>
      <c r="B32" s="79" t="str">
        <f>IF(C32="","",VLOOKUP(C32,会員!B21:$D$1800,3,FALSE))</f>
        <v/>
      </c>
      <c r="C32" s="128"/>
      <c r="D32" s="242"/>
      <c r="E32" s="243"/>
      <c r="F32" s="80"/>
      <c r="G32" s="80"/>
      <c r="H32" s="80"/>
      <c r="J32" s="91" t="s">
        <v>50</v>
      </c>
      <c r="K32" s="91">
        <f>SUMIF($A$14:$A$43,"43-J",$F$14:$F$43)</f>
        <v>0</v>
      </c>
      <c r="L32" s="91">
        <f>SUMIF($A$14:$A$43,"43-H",$F$14:$F$43)</f>
        <v>0</v>
      </c>
      <c r="M32" s="91"/>
      <c r="N32" s="91"/>
      <c r="P32" s="226"/>
    </row>
    <row r="33" spans="1:16" ht="18.95" customHeight="1" thickBot="1">
      <c r="A33" s="82" t="str">
        <f>IF(C33="","",VLOOKUP(C33,会員!B22:$D$1800,2,FALSE))</f>
        <v/>
      </c>
      <c r="B33" s="83" t="str">
        <f>IF(C33="","",VLOOKUP(C33,会員!B22:$D$1800,3,FALSE))</f>
        <v/>
      </c>
      <c r="C33" s="127"/>
      <c r="D33" s="244"/>
      <c r="E33" s="245"/>
      <c r="F33" s="84"/>
      <c r="G33" s="84"/>
      <c r="H33" s="84"/>
      <c r="J33" s="24" t="s">
        <v>1010</v>
      </c>
      <c r="K33" s="81" t="s">
        <v>45</v>
      </c>
      <c r="L33" s="81" t="s">
        <v>46</v>
      </c>
      <c r="M33" s="81" t="s">
        <v>47</v>
      </c>
      <c r="N33" s="81" t="s">
        <v>48</v>
      </c>
    </row>
    <row r="34" spans="1:16" ht="18.95" customHeight="1">
      <c r="A34" s="86" t="str">
        <f>IF(C34="","",VLOOKUP(C34,会員!B23:$D$1800,2,FALSE))</f>
        <v/>
      </c>
      <c r="B34" s="87" t="str">
        <f>IF(C34="","",VLOOKUP(C34,会員!B23:$D$1800,3,FALSE))</f>
        <v/>
      </c>
      <c r="C34" s="129"/>
      <c r="D34" s="240"/>
      <c r="E34" s="241"/>
      <c r="F34" s="80"/>
      <c r="G34" s="80"/>
      <c r="H34" s="88"/>
      <c r="J34" s="85" t="s">
        <v>49</v>
      </c>
      <c r="K34" s="85">
        <f>SUMIF($A$14:$A$43,"44-A",$F$14:$F$43)</f>
        <v>0</v>
      </c>
      <c r="L34" s="85">
        <f>SUMIF($A$14:$A$43,"44-B",$F$14:$F$43)</f>
        <v>0</v>
      </c>
      <c r="M34" s="85">
        <f>SUMIF($A$14:$A$43,"44-C",$F$14:$F$43)</f>
        <v>0</v>
      </c>
      <c r="N34" s="85">
        <f>SUMIF($A$14:$A$43,"55-U",$F$14:$F$43)</f>
        <v>0</v>
      </c>
      <c r="P34" s="225">
        <f>($K$34*33)+($L$34*33)+($M$34*33)+($K$35*11)+($L$35*11)+(N34*33)</f>
        <v>0</v>
      </c>
    </row>
    <row r="35" spans="1:16" ht="18.95" customHeight="1" thickBot="1">
      <c r="A35" s="78" t="str">
        <f>IF(C35="","",VLOOKUP(C35,会員!B24:$D$1800,2,FALSE))</f>
        <v/>
      </c>
      <c r="B35" s="79" t="str">
        <f>IF(C35="","",VLOOKUP(C35,会員!B24:$D$1800,3,FALSE))</f>
        <v/>
      </c>
      <c r="C35" s="128"/>
      <c r="D35" s="242"/>
      <c r="E35" s="243"/>
      <c r="F35" s="80"/>
      <c r="G35" s="80"/>
      <c r="H35" s="80"/>
      <c r="J35" s="91" t="s">
        <v>50</v>
      </c>
      <c r="K35" s="91">
        <f>SUMIF($A$14:$A$43,"44-J",$F$14:$F$43)</f>
        <v>0</v>
      </c>
      <c r="L35" s="91">
        <f>SUMIF($A$14:$A$43,"44-H",$F$14:$F$43)</f>
        <v>0</v>
      </c>
      <c r="M35" s="91"/>
      <c r="N35" s="91"/>
      <c r="P35" s="226"/>
    </row>
    <row r="36" spans="1:16" ht="18.95" customHeight="1" thickBot="1">
      <c r="A36" s="78" t="str">
        <f>IF(C36="","",VLOOKUP(C36,会員!B25:$D$1800,2,FALSE))</f>
        <v/>
      </c>
      <c r="B36" s="79" t="str">
        <f>IF(C36="","",VLOOKUP(C36,会員!B25:$D$1800,3,FALSE))</f>
        <v/>
      </c>
      <c r="C36" s="128"/>
      <c r="D36" s="242"/>
      <c r="E36" s="243"/>
      <c r="F36" s="80"/>
      <c r="G36" s="80"/>
      <c r="H36" s="132"/>
      <c r="J36" s="24" t="s">
        <v>107</v>
      </c>
      <c r="K36" s="81" t="s">
        <v>45</v>
      </c>
      <c r="L36" s="81" t="s">
        <v>46</v>
      </c>
      <c r="M36" s="81" t="s">
        <v>47</v>
      </c>
      <c r="N36" s="81" t="s">
        <v>48</v>
      </c>
    </row>
    <row r="37" spans="1:16" ht="18.95" customHeight="1">
      <c r="A37" s="78" t="str">
        <f>IF(C37="","",VLOOKUP(C37,会員!B26:$D$1800,2,FALSE))</f>
        <v/>
      </c>
      <c r="B37" s="79" t="str">
        <f>IF(C37="","",VLOOKUP(C37,会員!B26:$D$1800,3,FALSE))</f>
        <v/>
      </c>
      <c r="C37" s="128"/>
      <c r="D37" s="242"/>
      <c r="E37" s="243"/>
      <c r="F37" s="80"/>
      <c r="G37" s="80"/>
      <c r="H37" s="80"/>
      <c r="J37" s="85" t="s">
        <v>49</v>
      </c>
      <c r="K37" s="85">
        <f>SUMIF($A$14:$A$43,"45-A",$F$14:$F$43)</f>
        <v>0</v>
      </c>
      <c r="L37" s="85">
        <f>SUMIF($A$14:$A$43,"45-B",$F$14:$F$43)</f>
        <v>0</v>
      </c>
      <c r="M37" s="85">
        <f>SUMIF($A$14:$A$43,"45-C",$F$14:$F$43)</f>
        <v>0</v>
      </c>
      <c r="N37" s="85">
        <f>SUMIF($A$14:$A$43,"55-U",$F$14:$F$43)</f>
        <v>0</v>
      </c>
      <c r="P37" s="225">
        <f>($K$37*33)+($L$37*33)+($M$37*33)+($K$38*11)+($L$38*11)+(N37*33)</f>
        <v>0</v>
      </c>
    </row>
    <row r="38" spans="1:16" ht="18.95" customHeight="1" thickBot="1">
      <c r="A38" s="82" t="str">
        <f>IF(C38="","",VLOOKUP(C38,会員!B27:$D$1800,2,FALSE))</f>
        <v/>
      </c>
      <c r="B38" s="83" t="str">
        <f>IF(C38="","",VLOOKUP(C38,会員!B27:$D$1800,3,FALSE))</f>
        <v/>
      </c>
      <c r="C38" s="127"/>
      <c r="D38" s="244"/>
      <c r="E38" s="245"/>
      <c r="F38" s="84"/>
      <c r="G38" s="84"/>
      <c r="H38" s="84"/>
      <c r="J38" s="91" t="s">
        <v>50</v>
      </c>
      <c r="K38" s="91">
        <f>SUMIF($A$14:$A$43,"45-J",$F$14:$F$43)</f>
        <v>0</v>
      </c>
      <c r="L38" s="91">
        <f>SUMIF($A$14:$A$43,"45-H",$F$14:$F$43)</f>
        <v>0</v>
      </c>
      <c r="M38" s="91"/>
      <c r="N38" s="91"/>
      <c r="P38" s="226"/>
    </row>
    <row r="39" spans="1:16" ht="18.95" customHeight="1" thickBot="1">
      <c r="A39" s="86" t="str">
        <f>IF(C39="","",VLOOKUP(C39,会員!B28:$D$1800,2,FALSE))</f>
        <v/>
      </c>
      <c r="B39" s="87" t="str">
        <f>IF(C39="","",VLOOKUP(C39,会員!B28:$D$1800,3,FALSE))</f>
        <v/>
      </c>
      <c r="C39" s="129"/>
      <c r="D39" s="240"/>
      <c r="E39" s="241"/>
      <c r="F39" s="80"/>
      <c r="G39" s="80"/>
      <c r="H39" s="88"/>
      <c r="J39" s="24" t="s">
        <v>108</v>
      </c>
      <c r="K39" s="81" t="s">
        <v>45</v>
      </c>
      <c r="L39" s="81" t="s">
        <v>46</v>
      </c>
      <c r="M39" s="81" t="s">
        <v>47</v>
      </c>
      <c r="N39" s="81" t="s">
        <v>48</v>
      </c>
    </row>
    <row r="40" spans="1:16" ht="18.95" customHeight="1">
      <c r="A40" s="78" t="str">
        <f>IF(C40="","",VLOOKUP(C40,会員!B29:$D$1800,2,FALSE))</f>
        <v/>
      </c>
      <c r="B40" s="79" t="str">
        <f>IF(C40="","",VLOOKUP(C40,会員!B29:$D$1800,3,FALSE))</f>
        <v/>
      </c>
      <c r="C40" s="128"/>
      <c r="D40" s="242"/>
      <c r="E40" s="243"/>
      <c r="F40" s="80"/>
      <c r="G40" s="80"/>
      <c r="H40" s="80"/>
      <c r="J40" s="85" t="s">
        <v>49</v>
      </c>
      <c r="K40" s="85">
        <f>SUMIF($A$14:$A$43,"46-A",$F$14:$F$43)</f>
        <v>0</v>
      </c>
      <c r="L40" s="85">
        <f>SUMIF($A$14:$A$43,"46-B",$F$14:$F$43)</f>
        <v>0</v>
      </c>
      <c r="M40" s="85">
        <f>SUMIF($A$14:$A$43,"46-C",$F$14:$F$43)</f>
        <v>0</v>
      </c>
      <c r="N40" s="85">
        <f>SUMIF($A$14:$A$43,"55-U",$F$14:$F$43)</f>
        <v>0</v>
      </c>
      <c r="P40" s="225">
        <f>($K$40*33)+($L$40*33)+($M$40*33)+($K$41*11)+($L$41*11)+(N40*33)</f>
        <v>0</v>
      </c>
    </row>
    <row r="41" spans="1:16" ht="18.95" customHeight="1" thickBot="1">
      <c r="A41" s="78" t="str">
        <f>IF(C41="","",VLOOKUP(C41,会員!B30:$D$1800,2,FALSE))</f>
        <v/>
      </c>
      <c r="B41" s="79" t="str">
        <f>IF(C41="","",VLOOKUP(C41,会員!B30:$D$1800,3,FALSE))</f>
        <v/>
      </c>
      <c r="C41" s="128"/>
      <c r="D41" s="242"/>
      <c r="E41" s="243"/>
      <c r="F41" s="80"/>
      <c r="G41" s="80"/>
      <c r="H41" s="132"/>
      <c r="J41" s="91" t="s">
        <v>50</v>
      </c>
      <c r="K41" s="91">
        <f>SUMIF($A$14:$A$43,"46-J",$F$14:$F$43)</f>
        <v>0</v>
      </c>
      <c r="L41" s="91">
        <f>SUMIF($A$14:$A$43,"46-H",$F$14:$F$43)</f>
        <v>0</v>
      </c>
      <c r="M41" s="91"/>
      <c r="N41" s="91"/>
      <c r="P41" s="226"/>
    </row>
    <row r="42" spans="1:16" ht="18.95" customHeight="1" thickBot="1">
      <c r="A42" s="78" t="str">
        <f>IF(C42="","",VLOOKUP(C42,会員!B31:$D$1800,2,FALSE))</f>
        <v/>
      </c>
      <c r="B42" s="79" t="str">
        <f>IF(C42="","",VLOOKUP(C42,会員!B31:$D$1800,3,FALSE))</f>
        <v/>
      </c>
      <c r="C42" s="128"/>
      <c r="D42" s="242"/>
      <c r="E42" s="243"/>
      <c r="F42" s="80"/>
      <c r="G42" s="80"/>
      <c r="H42" s="80"/>
      <c r="J42" s="24" t="s">
        <v>109</v>
      </c>
      <c r="K42" s="81" t="s">
        <v>45</v>
      </c>
      <c r="L42" s="81" t="s">
        <v>46</v>
      </c>
      <c r="M42" s="81" t="s">
        <v>47</v>
      </c>
      <c r="N42" s="81" t="s">
        <v>48</v>
      </c>
    </row>
    <row r="43" spans="1:16" ht="18.95" customHeight="1" thickBot="1">
      <c r="A43" s="82" t="str">
        <f>IF(C43="","",VLOOKUP(C43,会員!B32:$D$1800,2,FALSE))</f>
        <v/>
      </c>
      <c r="B43" s="83" t="str">
        <f>IF(C43="","",VLOOKUP(C43,会員!B32:$D$1800,3,FALSE))</f>
        <v/>
      </c>
      <c r="C43" s="127"/>
      <c r="D43" s="244"/>
      <c r="E43" s="245"/>
      <c r="F43" s="84"/>
      <c r="G43" s="84"/>
      <c r="H43" s="84"/>
      <c r="J43" s="85" t="s">
        <v>49</v>
      </c>
      <c r="K43" s="85">
        <f>SUMIF($A$14:$A$43,"47-A",$F$14:$F$43)</f>
        <v>0</v>
      </c>
      <c r="L43" s="85">
        <f>SUMIF($A$14:$A$43,"47-B",$F$14:$F$43)</f>
        <v>0</v>
      </c>
      <c r="M43" s="85">
        <f>SUMIF($A$14:$A$43,"47-C",$F$14:$F$43)</f>
        <v>0</v>
      </c>
      <c r="N43" s="85">
        <f>SUMIF($A$14:$A$43,"55-U",$F$14:$F$43)</f>
        <v>0</v>
      </c>
      <c r="P43" s="225">
        <f>($K$43*33)+($L$43*33)+($M$43*33)+($K$44*11)+($L$44*11)+(N43*33)</f>
        <v>0</v>
      </c>
    </row>
    <row r="44" spans="1:16" ht="14.45" customHeight="1" thickBot="1">
      <c r="A44" s="217" t="s">
        <v>53</v>
      </c>
      <c r="B44" s="248"/>
      <c r="C44" s="221" t="s">
        <v>54</v>
      </c>
      <c r="D44" s="85" t="s">
        <v>49</v>
      </c>
      <c r="E44" s="126"/>
      <c r="F44" s="221" t="s">
        <v>111</v>
      </c>
      <c r="G44" s="238"/>
      <c r="H44" s="227" t="s">
        <v>56</v>
      </c>
      <c r="J44" s="91" t="s">
        <v>50</v>
      </c>
      <c r="K44" s="91">
        <f>SUMIF($A$14:$A$43,"47-J",$F$14:$F$43)</f>
        <v>0</v>
      </c>
      <c r="L44" s="91">
        <f>SUMIF($A$14:$A$43,"47-H",$F$14:$F$43)</f>
        <v>0</v>
      </c>
      <c r="M44" s="91"/>
      <c r="N44" s="91"/>
      <c r="P44" s="226"/>
    </row>
    <row r="45" spans="1:16" ht="14.45" customHeight="1" thickBot="1">
      <c r="A45" s="218"/>
      <c r="B45" s="237"/>
      <c r="C45" s="222"/>
      <c r="D45" s="91" t="s">
        <v>110</v>
      </c>
      <c r="E45" s="125"/>
      <c r="F45" s="222"/>
      <c r="G45" s="239"/>
      <c r="H45" s="228"/>
      <c r="K45" s="81" t="s">
        <v>51</v>
      </c>
      <c r="L45" s="81" t="s">
        <v>52</v>
      </c>
    </row>
    <row r="46" spans="1:16" ht="7.15" customHeight="1" thickBot="1"/>
    <row r="47" spans="1:16">
      <c r="E47" s="94" t="s">
        <v>58</v>
      </c>
      <c r="F47" s="95"/>
      <c r="G47" s="95"/>
      <c r="H47" s="42"/>
      <c r="J47" s="221" t="s">
        <v>111</v>
      </c>
      <c r="K47" s="225">
        <f>P22+P25+P28+P31+P34+P37+P40+P43+P18</f>
        <v>0</v>
      </c>
      <c r="M47" s="211" t="s">
        <v>57</v>
      </c>
      <c r="N47" s="211"/>
    </row>
    <row r="48" spans="1:16" ht="14.25" thickBot="1">
      <c r="E48" s="43"/>
      <c r="F48" s="53"/>
      <c r="G48" s="24">
        <f>ＪＢ個人競技記録報告書!G48</f>
        <v>0</v>
      </c>
      <c r="H48" s="44" t="s">
        <v>21</v>
      </c>
      <c r="J48" s="222"/>
      <c r="K48" s="226"/>
      <c r="M48" s="211"/>
      <c r="N48" s="211"/>
    </row>
    <row r="49" spans="5:14" ht="14.25" thickBot="1">
      <c r="E49" s="43" t="str">
        <f>ＪＢ個人競技記録報告書!E49</f>
        <v>立会審判員</v>
      </c>
      <c r="H49" s="96"/>
    </row>
    <row r="50" spans="5:14">
      <c r="E50" s="43"/>
      <c r="G50" s="24" t="e">
        <f>ＪＢ個人競技記録報告書!#REF!</f>
        <v>#REF!</v>
      </c>
      <c r="H50" s="44" t="s">
        <v>21</v>
      </c>
      <c r="J50" s="229" t="s">
        <v>112</v>
      </c>
      <c r="K50" s="225">
        <f>SUM(K22:N22,K25:N25,K28:N28,K31:N31,K34:N34,K37:N37,K40:N40,K43:N43,K18:N18)</f>
        <v>0</v>
      </c>
      <c r="M50" s="211" t="s">
        <v>57</v>
      </c>
      <c r="N50" s="211"/>
    </row>
    <row r="51" spans="5:14" ht="6.75" customHeight="1" thickBot="1">
      <c r="E51" s="45"/>
      <c r="F51" s="46"/>
      <c r="G51" s="47"/>
      <c r="H51" s="48"/>
      <c r="J51" s="230"/>
      <c r="K51" s="226"/>
      <c r="M51" s="211"/>
      <c r="N51" s="211"/>
    </row>
    <row r="52" spans="5:14" ht="7.5" customHeight="1" thickBot="1">
      <c r="J52" s="97"/>
    </row>
    <row r="53" spans="5:14">
      <c r="J53" s="229" t="s">
        <v>113</v>
      </c>
      <c r="K53" s="225">
        <f>SUM(K23:N23,K26:N26,K29:N29,K32:N32,K35:N35,K38:N38,K41:N41,K44:N44,K19:N19)</f>
        <v>0</v>
      </c>
      <c r="M53" s="211" t="s">
        <v>57</v>
      </c>
      <c r="N53" s="211"/>
    </row>
    <row r="54" spans="5:14" ht="14.25" thickBot="1">
      <c r="J54" s="230"/>
      <c r="K54" s="226"/>
      <c r="M54" s="211"/>
      <c r="N54" s="211"/>
    </row>
  </sheetData>
  <mergeCells count="68">
    <mergeCell ref="P18:P19"/>
    <mergeCell ref="J18:J19"/>
    <mergeCell ref="D16:E16"/>
    <mergeCell ref="J47:J48"/>
    <mergeCell ref="K47:K48"/>
    <mergeCell ref="P37:P38"/>
    <mergeCell ref="P40:P41"/>
    <mergeCell ref="P43:P44"/>
    <mergeCell ref="P22:P23"/>
    <mergeCell ref="P25:P26"/>
    <mergeCell ref="P28:P29"/>
    <mergeCell ref="P31:P32"/>
    <mergeCell ref="P34:P35"/>
    <mergeCell ref="D40:E40"/>
    <mergeCell ref="D29:E29"/>
    <mergeCell ref="D30:E30"/>
    <mergeCell ref="H9:H11"/>
    <mergeCell ref="D14:E14"/>
    <mergeCell ref="D15:E15"/>
    <mergeCell ref="D28:E28"/>
    <mergeCell ref="D17:E17"/>
    <mergeCell ref="D18:E18"/>
    <mergeCell ref="D19:E19"/>
    <mergeCell ref="D20:E20"/>
    <mergeCell ref="D21:E21"/>
    <mergeCell ref="D22:E22"/>
    <mergeCell ref="D13:E13"/>
    <mergeCell ref="F12:G12"/>
    <mergeCell ref="D23:E23"/>
    <mergeCell ref="D24:E24"/>
    <mergeCell ref="D25:E25"/>
    <mergeCell ref="D26:E26"/>
    <mergeCell ref="A2:H2"/>
    <mergeCell ref="A3:H3"/>
    <mergeCell ref="A4:H4"/>
    <mergeCell ref="A6:B6"/>
    <mergeCell ref="A8:B8"/>
    <mergeCell ref="C8:F8"/>
    <mergeCell ref="K50:K51"/>
    <mergeCell ref="M50:N51"/>
    <mergeCell ref="J53:J54"/>
    <mergeCell ref="K53:K54"/>
    <mergeCell ref="M53:N54"/>
    <mergeCell ref="J50:J51"/>
    <mergeCell ref="D31:E31"/>
    <mergeCell ref="D32:E32"/>
    <mergeCell ref="D33:E33"/>
    <mergeCell ref="D41:E41"/>
    <mergeCell ref="D42:E42"/>
    <mergeCell ref="D43:E43"/>
    <mergeCell ref="D35:E35"/>
    <mergeCell ref="D36:E36"/>
    <mergeCell ref="D37:E37"/>
    <mergeCell ref="D38:E38"/>
    <mergeCell ref="D34:E34"/>
    <mergeCell ref="A10:B10"/>
    <mergeCell ref="D10:E10"/>
    <mergeCell ref="F10:G10"/>
    <mergeCell ref="F11:G11"/>
    <mergeCell ref="D39:E39"/>
    <mergeCell ref="D27:E27"/>
    <mergeCell ref="A44:A45"/>
    <mergeCell ref="B44:B45"/>
    <mergeCell ref="C44:C45"/>
    <mergeCell ref="F44:F45"/>
    <mergeCell ref="M47:N48"/>
    <mergeCell ref="H44:H45"/>
    <mergeCell ref="G44:G45"/>
  </mergeCells>
  <phoneticPr fontId="2"/>
  <pageMargins left="0.47244094488188981" right="0.11811023622047245" top="0.27559055118110237" bottom="0.11811023622047245" header="0.19685039370078741" footer="0.23622047244094491"/>
  <pageSetup paperSize="9" scale="9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1044-3C29-4C3F-A42D-E98B6E9E2C67}">
  <dimension ref="A1:S54"/>
  <sheetViews>
    <sheetView view="pageBreakPreview" topLeftCell="A15" zoomScaleNormal="70" zoomScaleSheetLayoutView="100" workbookViewId="0">
      <selection activeCell="G41" sqref="G41"/>
    </sheetView>
  </sheetViews>
  <sheetFormatPr defaultColWidth="9" defaultRowHeight="13.5"/>
  <cols>
    <col min="1" max="1" width="10.25" style="24" customWidth="1"/>
    <col min="2" max="2" width="11.625" style="24" bestFit="1" customWidth="1"/>
    <col min="3" max="3" width="25.625" style="25" customWidth="1"/>
    <col min="4" max="4" width="6" style="25" bestFit="1" customWidth="1"/>
    <col min="5" max="5" width="5.75" style="25" customWidth="1"/>
    <col min="6" max="6" width="13.375" style="25" customWidth="1"/>
    <col min="7" max="7" width="11.375" style="25" customWidth="1"/>
    <col min="8" max="8" width="13.375" style="25" customWidth="1"/>
    <col min="9" max="10" width="9" style="25"/>
    <col min="11" max="11" width="10.875" style="25" bestFit="1" customWidth="1"/>
    <col min="12" max="15" width="9" style="25"/>
    <col min="16" max="16" width="10.875" style="25" bestFit="1" customWidth="1"/>
    <col min="17" max="16384" width="9" style="25"/>
  </cols>
  <sheetData>
    <row r="1" spans="1:19" ht="4.1500000000000004" customHeight="1"/>
    <row r="2" spans="1:19" ht="17.25">
      <c r="A2" s="223" t="s">
        <v>30</v>
      </c>
      <c r="B2" s="223"/>
      <c r="C2" s="223"/>
      <c r="D2" s="223"/>
      <c r="E2" s="223"/>
      <c r="F2" s="223"/>
      <c r="G2" s="223"/>
      <c r="H2" s="223"/>
      <c r="J2" s="131"/>
      <c r="K2" s="131"/>
      <c r="L2" s="131"/>
      <c r="M2" s="131"/>
      <c r="N2" s="131"/>
      <c r="O2" s="131"/>
      <c r="P2" s="131"/>
      <c r="Q2" s="131"/>
      <c r="R2" s="131"/>
      <c r="S2" s="131"/>
    </row>
    <row r="3" spans="1:19" ht="26.25" customHeight="1">
      <c r="A3" s="224" t="s">
        <v>1014</v>
      </c>
      <c r="B3" s="224"/>
      <c r="C3" s="224"/>
      <c r="D3" s="224"/>
      <c r="E3" s="224"/>
      <c r="F3" s="224"/>
      <c r="G3" s="224"/>
      <c r="H3" s="224"/>
      <c r="J3" s="131"/>
      <c r="K3" s="131"/>
      <c r="L3" s="131"/>
      <c r="M3" s="131"/>
      <c r="N3" s="131"/>
      <c r="O3" s="131"/>
      <c r="P3" s="131"/>
      <c r="Q3" s="131"/>
      <c r="R3" s="131"/>
      <c r="S3" s="131"/>
    </row>
    <row r="4" spans="1:19" ht="16.149999999999999" customHeight="1">
      <c r="A4" s="223" t="s">
        <v>94</v>
      </c>
      <c r="B4" s="223"/>
      <c r="C4" s="223"/>
      <c r="D4" s="223"/>
      <c r="E4" s="223"/>
      <c r="F4" s="223"/>
      <c r="G4" s="223"/>
      <c r="H4" s="223"/>
      <c r="J4" s="131"/>
      <c r="K4" s="131"/>
      <c r="L4" s="131"/>
      <c r="M4" s="131"/>
      <c r="N4" s="131"/>
      <c r="O4" s="131"/>
      <c r="P4" s="131"/>
      <c r="Q4" s="131"/>
      <c r="R4" s="131"/>
      <c r="S4" s="131"/>
    </row>
    <row r="5" spans="1:19" ht="18.75" customHeight="1">
      <c r="A5" s="26" t="s">
        <v>31</v>
      </c>
      <c r="F5" s="27" t="s">
        <v>32</v>
      </c>
      <c r="G5" s="72" t="s">
        <v>95</v>
      </c>
      <c r="H5" s="27"/>
      <c r="I5" s="26"/>
      <c r="J5" s="131"/>
      <c r="K5" s="131"/>
      <c r="L5" s="131"/>
      <c r="M5" s="131"/>
      <c r="N5" s="131"/>
      <c r="O5" s="131"/>
      <c r="P5" s="131"/>
      <c r="Q5" s="131"/>
      <c r="R5" s="131"/>
      <c r="S5" s="131"/>
    </row>
    <row r="6" spans="1:19" ht="18.75" customHeight="1">
      <c r="A6" s="216">
        <f ca="1">ＪＢ個人競技記録報告書!A6</f>
        <v>45411</v>
      </c>
      <c r="B6" s="216"/>
      <c r="C6" s="25" t="e">
        <f>ＪＢ個人競技記録報告書!C6</f>
        <v>#N/A</v>
      </c>
      <c r="F6" s="28" t="s">
        <v>33</v>
      </c>
      <c r="G6" s="73" t="str">
        <f>ＪＢ個人競技記録報告書!G6</f>
        <v>理事長　中野 晴夫　㊞</v>
      </c>
      <c r="H6" s="28"/>
      <c r="I6" s="26"/>
    </row>
    <row r="7" spans="1:19" ht="8.4499999999999993" customHeight="1">
      <c r="I7" s="26"/>
    </row>
    <row r="8" spans="1:19" ht="13.5" customHeight="1" thickBot="1">
      <c r="A8" s="215" t="s">
        <v>34</v>
      </c>
      <c r="B8" s="215"/>
      <c r="C8" s="29">
        <f>ＪＢ個人競技記録報告書!C8</f>
        <v>0</v>
      </c>
      <c r="D8" s="29"/>
      <c r="E8" s="27"/>
      <c r="F8" s="27" t="s">
        <v>35</v>
      </c>
      <c r="G8" s="27" t="str">
        <f>ＪＢ個人競技記録報告書!G8</f>
        <v>登録番号</v>
      </c>
      <c r="I8" s="26"/>
    </row>
    <row r="9" spans="1:19" ht="12.95" customHeight="1">
      <c r="H9" s="208" t="s">
        <v>1016</v>
      </c>
      <c r="I9" s="26"/>
    </row>
    <row r="10" spans="1:19">
      <c r="A10" s="215" t="s">
        <v>36</v>
      </c>
      <c r="B10" s="215"/>
      <c r="C10" s="27">
        <f>ＪＢ個人競技記録報告書!C10</f>
        <v>0</v>
      </c>
      <c r="D10" s="211" t="s">
        <v>37</v>
      </c>
      <c r="E10" s="211"/>
      <c r="F10" s="216" t="str">
        <f>ＪＢ個人競技記録報告書!F10</f>
        <v>年　月　日</v>
      </c>
      <c r="G10" s="216"/>
      <c r="H10" s="209"/>
      <c r="I10" s="26"/>
    </row>
    <row r="11" spans="1:19" ht="14.25" thickBot="1">
      <c r="F11" s="251"/>
      <c r="G11" s="251"/>
      <c r="H11" s="210"/>
      <c r="I11" s="26"/>
    </row>
    <row r="12" spans="1:19" ht="14.25" thickBot="1">
      <c r="E12" s="30"/>
      <c r="F12" s="214">
        <f ca="1">ＪＢ個人競技記録報告書!F12</f>
        <v>45411</v>
      </c>
      <c r="G12" s="214"/>
      <c r="H12" s="25" t="s">
        <v>97</v>
      </c>
      <c r="I12" s="26"/>
    </row>
    <row r="13" spans="1:19" s="24" customFormat="1" ht="17.25" customHeight="1" thickBot="1">
      <c r="A13" s="31" t="s">
        <v>38</v>
      </c>
      <c r="B13" s="32" t="s">
        <v>39</v>
      </c>
      <c r="C13" s="33" t="s">
        <v>40</v>
      </c>
      <c r="D13" s="249" t="s">
        <v>41</v>
      </c>
      <c r="E13" s="250"/>
      <c r="F13" s="33" t="s">
        <v>42</v>
      </c>
      <c r="G13" s="33" t="s">
        <v>43</v>
      </c>
      <c r="H13" s="33" t="s">
        <v>44</v>
      </c>
    </row>
    <row r="14" spans="1:19" ht="18.95" customHeight="1" thickTop="1">
      <c r="A14" s="75" t="str">
        <f>IF(C14="","",VLOOKUP(C14,会員!B3:$D$1800,2,FALSE))</f>
        <v/>
      </c>
      <c r="B14" s="142" t="str">
        <f>IF(C14="","",VLOOKUP(C14,会員!B3:$D$1800,3,FALSE))</f>
        <v/>
      </c>
      <c r="C14" s="141"/>
      <c r="D14" s="246"/>
      <c r="E14" s="247"/>
      <c r="F14" s="80"/>
      <c r="G14" s="80"/>
      <c r="H14" s="88"/>
    </row>
    <row r="15" spans="1:19" ht="18.95" customHeight="1">
      <c r="A15" s="78" t="str">
        <f>IF(C15="","",VLOOKUP(C15,会員!B4:$D$1800,2,FALSE))</f>
        <v/>
      </c>
      <c r="B15" s="134" t="str">
        <f>IF(C15="","",VLOOKUP(C15,会員!B4:$D$1800,3,FALSE))</f>
        <v/>
      </c>
      <c r="C15" s="135"/>
      <c r="D15" s="242"/>
      <c r="E15" s="243"/>
      <c r="F15" s="80"/>
      <c r="G15" s="80"/>
      <c r="H15" s="80"/>
    </row>
    <row r="16" spans="1:19" ht="18.95" customHeight="1">
      <c r="A16" s="78" t="str">
        <f>IF(C16="","",VLOOKUP(C16,会員!B5:$D$1800,2,FALSE))</f>
        <v/>
      </c>
      <c r="B16" s="134" t="str">
        <f>IF(C16="","",VLOOKUP(C16,会員!B5:$D$1800,3,FALSE))</f>
        <v/>
      </c>
      <c r="C16" s="135"/>
      <c r="D16" s="242"/>
      <c r="E16" s="243"/>
      <c r="F16" s="80"/>
      <c r="G16" s="80"/>
      <c r="H16" s="132"/>
    </row>
    <row r="17" spans="1:16" ht="18.95" customHeight="1" thickBot="1">
      <c r="A17" s="78" t="str">
        <f>IF(C17="","",VLOOKUP(C17,会員!B6:$D$1800,2,FALSE))</f>
        <v/>
      </c>
      <c r="B17" s="134" t="str">
        <f>IF(C17="","",VLOOKUP(C17,会員!B6:$D$1800,3,FALSE))</f>
        <v/>
      </c>
      <c r="C17" s="135"/>
      <c r="D17" s="242"/>
      <c r="E17" s="243"/>
      <c r="F17" s="80"/>
      <c r="G17" s="80"/>
      <c r="H17" s="80"/>
      <c r="J17" s="24"/>
      <c r="K17" s="81" t="s">
        <v>99</v>
      </c>
      <c r="L17" s="81" t="s">
        <v>100</v>
      </c>
      <c r="M17" s="81"/>
      <c r="N17" s="81"/>
    </row>
    <row r="18" spans="1:16" ht="18.95" customHeight="1" thickBot="1">
      <c r="A18" s="82" t="str">
        <f>IF(C18="","",VLOOKUP(C18,会員!B7:$D$1800,2,FALSE))</f>
        <v/>
      </c>
      <c r="B18" s="133" t="str">
        <f>IF(C18="","",VLOOKUP(C18,会員!B7:$D$1800,3,FALSE))</f>
        <v/>
      </c>
      <c r="C18" s="138"/>
      <c r="D18" s="244"/>
      <c r="E18" s="245"/>
      <c r="F18" s="84"/>
      <c r="G18" s="84"/>
      <c r="H18" s="84"/>
      <c r="J18" s="231" t="s">
        <v>101</v>
      </c>
      <c r="K18" s="85"/>
      <c r="L18" s="85"/>
      <c r="M18" s="85"/>
      <c r="N18" s="85"/>
      <c r="P18" s="225">
        <f>($K$18*33)+($L$18*33)+($M$18*33)+($K$19*11)+($L$19*11)+(N18*33)</f>
        <v>0</v>
      </c>
    </row>
    <row r="19" spans="1:16" ht="18.95" customHeight="1" thickBot="1">
      <c r="A19" s="86" t="str">
        <f>IF(C19="","",VLOOKUP(C19,会員!B8:$D$1800,2,FALSE))</f>
        <v/>
      </c>
      <c r="B19" s="137" t="str">
        <f>IF(C19="","",VLOOKUP(C19,会員!B8:$D$1800,3,FALSE))</f>
        <v/>
      </c>
      <c r="C19" s="136"/>
      <c r="D19" s="240"/>
      <c r="E19" s="241"/>
      <c r="F19" s="80"/>
      <c r="G19" s="80"/>
      <c r="H19" s="88"/>
      <c r="J19" s="232"/>
      <c r="K19" s="85">
        <f>SUMIF($A$14:$A$43,"40-A",$F$14:$F$43)</f>
        <v>0</v>
      </c>
      <c r="L19" s="85">
        <f>SUMIF($A$14:$A$43,"54-U",$F$14:$F$43)</f>
        <v>0</v>
      </c>
      <c r="M19" s="85">
        <f>SUMIF($A$14:$A$43,"40-C",$F$14:$F$43)</f>
        <v>0</v>
      </c>
      <c r="N19" s="85">
        <f>SUMIF($A$14:$A$43,"55-U",$F$14:$F$43)</f>
        <v>0</v>
      </c>
      <c r="P19" s="226"/>
    </row>
    <row r="20" spans="1:16" ht="18.95" customHeight="1">
      <c r="A20" s="78" t="str">
        <f>IF(C20="","",VLOOKUP(C20,会員!B9:$D$1800,2,FALSE))</f>
        <v/>
      </c>
      <c r="B20" s="134" t="str">
        <f>IF(C20="","",VLOOKUP(C20,会員!B9:$D$1800,3,FALSE))</f>
        <v/>
      </c>
      <c r="C20" s="135"/>
      <c r="D20" s="242"/>
      <c r="E20" s="243"/>
      <c r="F20" s="80"/>
      <c r="G20" s="80"/>
      <c r="H20" s="80"/>
    </row>
    <row r="21" spans="1:16" ht="18.95" customHeight="1" thickBot="1">
      <c r="A21" s="78" t="str">
        <f>IF(C21="","",VLOOKUP(C21,会員!B10:$D$1800,2,FALSE))</f>
        <v/>
      </c>
      <c r="B21" s="134" t="str">
        <f>IF(C21="","",VLOOKUP(C21,会員!B10:$D$1800,3,FALSE))</f>
        <v/>
      </c>
      <c r="C21" s="135"/>
      <c r="D21" s="242"/>
      <c r="E21" s="243"/>
      <c r="F21" s="80"/>
      <c r="G21" s="80"/>
      <c r="H21" s="132"/>
      <c r="J21" s="24" t="s">
        <v>102</v>
      </c>
      <c r="K21" s="81" t="s">
        <v>45</v>
      </c>
      <c r="L21" s="81" t="s">
        <v>46</v>
      </c>
      <c r="M21" s="81" t="s">
        <v>47</v>
      </c>
      <c r="N21" s="81" t="s">
        <v>48</v>
      </c>
    </row>
    <row r="22" spans="1:16" ht="18.95" customHeight="1">
      <c r="A22" s="78" t="str">
        <f>IF(C22="","",VLOOKUP(C22,会員!B11:$D$1800,2,FALSE))</f>
        <v/>
      </c>
      <c r="B22" s="134" t="str">
        <f>IF(C22="","",VLOOKUP(C22,会員!B11:$D$1800,3,FALSE))</f>
        <v/>
      </c>
      <c r="C22" s="135"/>
      <c r="D22" s="242"/>
      <c r="E22" s="243"/>
      <c r="F22" s="80"/>
      <c r="G22" s="80"/>
      <c r="H22" s="80"/>
      <c r="J22" s="85" t="s">
        <v>49</v>
      </c>
      <c r="K22" s="85">
        <f>SUMIF($A$14:$A$43,"40-A",$F$14:$F$43)</f>
        <v>0</v>
      </c>
      <c r="L22" s="85">
        <f>SUMIF($A$14:$A$43,"40-B",$F$14:$F$43)</f>
        <v>0</v>
      </c>
      <c r="M22" s="85">
        <f>SUMIF($A$14:$A$43,"40-C",$F$14:$F$43)</f>
        <v>0</v>
      </c>
      <c r="N22" s="85">
        <f>SUMIF($A$14:$A$43,"55-U",$F$14:$F$43)</f>
        <v>0</v>
      </c>
      <c r="P22" s="225">
        <f>($K$22*33)+($L$22*33)+($M$22*33)+($K$23*11)+($L$23*11)+(N22*33)</f>
        <v>0</v>
      </c>
    </row>
    <row r="23" spans="1:16" ht="18.95" customHeight="1" thickBot="1">
      <c r="A23" s="89" t="str">
        <f>IF(C23="","",VLOOKUP(C23,会員!B12:$D$1800,2,FALSE))</f>
        <v/>
      </c>
      <c r="B23" s="140" t="str">
        <f>IF(C23="","",VLOOKUP(C23,会員!B12:$D$1800,3,FALSE))</f>
        <v/>
      </c>
      <c r="C23" s="139"/>
      <c r="D23" s="244"/>
      <c r="E23" s="245"/>
      <c r="F23" s="84"/>
      <c r="G23" s="84"/>
      <c r="H23" s="84"/>
      <c r="J23" s="91" t="s">
        <v>50</v>
      </c>
      <c r="K23" s="91">
        <f>SUMIF($A$14:$A$43,"40-J",$F$14:$F$43)</f>
        <v>0</v>
      </c>
      <c r="L23" s="91">
        <f>SUMIF($A$14:$A$43,"40-H",$F$14:$F$43)</f>
        <v>0</v>
      </c>
      <c r="M23" s="91"/>
      <c r="N23" s="91"/>
      <c r="P23" s="226"/>
    </row>
    <row r="24" spans="1:16" ht="18.95" customHeight="1" thickBot="1">
      <c r="A24" s="86" t="str">
        <f>IF(C24="","",VLOOKUP(C24,会員!B13:$D$1800,2,FALSE))</f>
        <v/>
      </c>
      <c r="B24" s="137" t="str">
        <f>IF(C24="","",VLOOKUP(C24,会員!B13:$D$1800,3,FALSE))</f>
        <v/>
      </c>
      <c r="C24" s="136"/>
      <c r="D24" s="240"/>
      <c r="E24" s="241"/>
      <c r="F24" s="80"/>
      <c r="G24" s="80"/>
      <c r="H24" s="88"/>
      <c r="J24" s="24" t="s">
        <v>103</v>
      </c>
      <c r="K24" s="81" t="s">
        <v>45</v>
      </c>
      <c r="L24" s="81" t="s">
        <v>46</v>
      </c>
      <c r="M24" s="81" t="s">
        <v>47</v>
      </c>
      <c r="N24" s="81" t="s">
        <v>48</v>
      </c>
    </row>
    <row r="25" spans="1:16" ht="18.95" customHeight="1">
      <c r="A25" s="78" t="str">
        <f>IF(C25="","",VLOOKUP(C25,会員!B14:$D$1800,2,FALSE))</f>
        <v/>
      </c>
      <c r="B25" s="134" t="str">
        <f>IF(C25="","",VLOOKUP(C25,会員!B14:$D$1800,3,FALSE))</f>
        <v/>
      </c>
      <c r="C25" s="135"/>
      <c r="D25" s="242"/>
      <c r="E25" s="243"/>
      <c r="F25" s="80"/>
      <c r="G25" s="80"/>
      <c r="H25" s="80"/>
      <c r="J25" s="85" t="s">
        <v>49</v>
      </c>
      <c r="K25" s="85">
        <f>SUMIF($A$14:$A$43,"41-A",$F$14:$F$43)</f>
        <v>0</v>
      </c>
      <c r="L25" s="85">
        <f>SUMIF($A$14:$A$43,"41-B",$F$14:$F$43)</f>
        <v>0</v>
      </c>
      <c r="M25" s="85">
        <f>SUMIF($A$14:$A$43,"41-C",$F$14:$F$43)</f>
        <v>0</v>
      </c>
      <c r="N25" s="85">
        <f>SUMIF($A$14:$A$43,"55-U",$F$14:$F$43)</f>
        <v>0</v>
      </c>
      <c r="P25" s="225">
        <f>($K$25*33)+($L$25*33)+($M$25*33)+($K$26*11)+($L$26*11)+(N25*33)</f>
        <v>0</v>
      </c>
    </row>
    <row r="26" spans="1:16" ht="18.95" customHeight="1" thickBot="1">
      <c r="A26" s="78" t="str">
        <f>IF(C26="","",VLOOKUP(C26,会員!B15:$D$1800,2,FALSE))</f>
        <v/>
      </c>
      <c r="B26" s="134" t="str">
        <f>IF(C26="","",VLOOKUP(C26,会員!B15:$D$1800,3,FALSE))</f>
        <v/>
      </c>
      <c r="C26" s="135"/>
      <c r="D26" s="242"/>
      <c r="E26" s="243"/>
      <c r="F26" s="80"/>
      <c r="G26" s="80"/>
      <c r="H26" s="132"/>
      <c r="J26" s="91" t="s">
        <v>50</v>
      </c>
      <c r="K26" s="91">
        <f>SUMIF($A$14:$A$43,"41-J",$F$14:$F$43)</f>
        <v>0</v>
      </c>
      <c r="L26" s="91">
        <f>SUMIF($A$14:$A$43,"41-H",$F$14:$F$43)</f>
        <v>0</v>
      </c>
      <c r="M26" s="91"/>
      <c r="N26" s="91"/>
      <c r="P26" s="226"/>
    </row>
    <row r="27" spans="1:16" ht="18.95" customHeight="1" thickBot="1">
      <c r="A27" s="78" t="str">
        <f>IF(C27="","",VLOOKUP(C27,会員!B16:$D$1800,2,FALSE))</f>
        <v/>
      </c>
      <c r="B27" s="134" t="str">
        <f>IF(C27="","",VLOOKUP(C27,会員!B16:$D$1800,3,FALSE))</f>
        <v/>
      </c>
      <c r="C27" s="135"/>
      <c r="D27" s="242"/>
      <c r="E27" s="243"/>
      <c r="F27" s="80"/>
      <c r="G27" s="80"/>
      <c r="H27" s="80"/>
      <c r="J27" s="24" t="s">
        <v>104</v>
      </c>
      <c r="K27" s="81" t="s">
        <v>45</v>
      </c>
      <c r="L27" s="81" t="s">
        <v>46</v>
      </c>
      <c r="M27" s="81" t="s">
        <v>47</v>
      </c>
      <c r="N27" s="81" t="s">
        <v>48</v>
      </c>
    </row>
    <row r="28" spans="1:16" ht="18.95" customHeight="1" thickBot="1">
      <c r="A28" s="82" t="str">
        <f>IF(C28="","",VLOOKUP(C28,会員!B17:$D$1800,2,FALSE))</f>
        <v/>
      </c>
      <c r="B28" s="133" t="str">
        <f>IF(C28="","",VLOOKUP(C28,会員!B17:$D$1800,3,FALSE))</f>
        <v/>
      </c>
      <c r="C28" s="138"/>
      <c r="D28" s="244"/>
      <c r="E28" s="245"/>
      <c r="F28" s="84"/>
      <c r="G28" s="84"/>
      <c r="H28" s="84"/>
      <c r="J28" s="85" t="s">
        <v>49</v>
      </c>
      <c r="K28" s="85">
        <f>SUMIF($A$14:$A$43,"42-A",$F$14:$F$43)</f>
        <v>0</v>
      </c>
      <c r="L28" s="85">
        <f>SUMIF($A$14:$A$43,"42-B",$F$14:$F$43)</f>
        <v>0</v>
      </c>
      <c r="M28" s="85">
        <f>SUMIF($A$14:$A$43,"42-C",$F$14:$F$43)</f>
        <v>0</v>
      </c>
      <c r="N28" s="85">
        <f>SUMIF($A$14:$A$43,"55-U",$F$14:$F$43)</f>
        <v>0</v>
      </c>
      <c r="P28" s="225">
        <f>($K$28*33)+($L$28*33)+($M$28*33)+($K$29*11)+($L$29*11)+(N28*33)</f>
        <v>0</v>
      </c>
    </row>
    <row r="29" spans="1:16" ht="18.95" customHeight="1" thickBot="1">
      <c r="A29" s="86" t="str">
        <f>IF(C29="","",VLOOKUP(C29,会員!B18:$D$1800,2,FALSE))</f>
        <v/>
      </c>
      <c r="B29" s="137" t="str">
        <f>IF(C29="","",VLOOKUP(C29,会員!B18:$D$1800,3,FALSE))</f>
        <v/>
      </c>
      <c r="C29" s="136"/>
      <c r="D29" s="240"/>
      <c r="E29" s="241"/>
      <c r="F29" s="80"/>
      <c r="G29" s="80"/>
      <c r="H29" s="88"/>
      <c r="J29" s="91" t="s">
        <v>50</v>
      </c>
      <c r="K29" s="91">
        <f>SUMIF($A$14:$A$43,"42-J",$F$14:$F$43)</f>
        <v>0</v>
      </c>
      <c r="L29" s="91">
        <f>SUMIF($A$14:$A$43,"42-H",$F$14:$F$43)</f>
        <v>0</v>
      </c>
      <c r="M29" s="91"/>
      <c r="N29" s="91"/>
      <c r="P29" s="226"/>
    </row>
    <row r="30" spans="1:16" ht="18.95" customHeight="1" thickBot="1">
      <c r="A30" s="78" t="str">
        <f>IF(C30="","",VLOOKUP(C30,会員!B19:$D$1800,2,FALSE))</f>
        <v/>
      </c>
      <c r="B30" s="134" t="str">
        <f>IF(C30="","",VLOOKUP(C30,会員!B19:$D$1800,3,FALSE))</f>
        <v/>
      </c>
      <c r="C30" s="135"/>
      <c r="D30" s="242"/>
      <c r="E30" s="243"/>
      <c r="F30" s="80"/>
      <c r="G30" s="80"/>
      <c r="H30" s="80"/>
      <c r="J30" s="24" t="s">
        <v>105</v>
      </c>
      <c r="K30" s="81" t="s">
        <v>45</v>
      </c>
      <c r="L30" s="81" t="s">
        <v>46</v>
      </c>
      <c r="M30" s="81" t="s">
        <v>47</v>
      </c>
      <c r="N30" s="81" t="s">
        <v>48</v>
      </c>
    </row>
    <row r="31" spans="1:16" ht="18.95" customHeight="1">
      <c r="A31" s="78" t="str">
        <f>IF(C31="","",VLOOKUP(C31,会員!B20:$D$1800,2,FALSE))</f>
        <v/>
      </c>
      <c r="B31" s="134" t="str">
        <f>IF(C31="","",VLOOKUP(C31,会員!B20:$D$1800,3,FALSE))</f>
        <v/>
      </c>
      <c r="C31" s="135"/>
      <c r="D31" s="242"/>
      <c r="E31" s="243"/>
      <c r="F31" s="80"/>
      <c r="G31" s="80"/>
      <c r="H31" s="132"/>
      <c r="J31" s="85" t="s">
        <v>49</v>
      </c>
      <c r="K31" s="85">
        <f>SUMIF($A$14:$A$43,"43-A",$F$14:$F$43)</f>
        <v>0</v>
      </c>
      <c r="L31" s="85">
        <f>SUMIF($A$14:$A$43,"43-B",$F$14:$F$43)</f>
        <v>0</v>
      </c>
      <c r="M31" s="85">
        <f>SUMIF($A$14:$A$43,"43-C",$F$14:$F$43)</f>
        <v>0</v>
      </c>
      <c r="N31" s="85">
        <f>SUMIF($A$14:$A$43,"55-U",$F$14:$F$43)</f>
        <v>0</v>
      </c>
      <c r="P31" s="225">
        <f>($K$31*33)+($L$31*33)+($M$31*33)+($K$32*11)+($L$32*11)+(N31*33)</f>
        <v>0</v>
      </c>
    </row>
    <row r="32" spans="1:16" ht="18.95" customHeight="1" thickBot="1">
      <c r="A32" s="78" t="str">
        <f>IF(C32="","",VLOOKUP(C32,会員!B21:$D$1800,2,FALSE))</f>
        <v/>
      </c>
      <c r="B32" s="134" t="str">
        <f>IF(C32="","",VLOOKUP(C32,会員!B21:$D$1800,3,FALSE))</f>
        <v/>
      </c>
      <c r="C32" s="135"/>
      <c r="D32" s="242"/>
      <c r="E32" s="243"/>
      <c r="F32" s="80"/>
      <c r="G32" s="80"/>
      <c r="H32" s="80"/>
      <c r="J32" s="91" t="s">
        <v>50</v>
      </c>
      <c r="K32" s="91">
        <f>SUMIF($A$14:$A$43,"43-J",$F$14:$F$43)</f>
        <v>0</v>
      </c>
      <c r="L32" s="91">
        <f>SUMIF($A$14:$A$43,"43-H",$F$14:$F$43)</f>
        <v>0</v>
      </c>
      <c r="M32" s="91"/>
      <c r="N32" s="91"/>
      <c r="P32" s="226"/>
    </row>
    <row r="33" spans="1:16" ht="18.95" customHeight="1" thickBot="1">
      <c r="A33" s="82" t="str">
        <f>IF(C33="","",VLOOKUP(C33,会員!B22:$D$1800,2,FALSE))</f>
        <v/>
      </c>
      <c r="B33" s="133" t="str">
        <f>IF(C33="","",VLOOKUP(C33,会員!B22:$D$1800,3,FALSE))</f>
        <v/>
      </c>
      <c r="C33" s="138"/>
      <c r="D33" s="244"/>
      <c r="E33" s="245"/>
      <c r="F33" s="84"/>
      <c r="G33" s="84"/>
      <c r="H33" s="84"/>
      <c r="J33" s="24" t="s">
        <v>1010</v>
      </c>
      <c r="K33" s="81" t="s">
        <v>45</v>
      </c>
      <c r="L33" s="81" t="s">
        <v>46</v>
      </c>
      <c r="M33" s="81" t="s">
        <v>47</v>
      </c>
      <c r="N33" s="81" t="s">
        <v>48</v>
      </c>
    </row>
    <row r="34" spans="1:16" ht="18.95" customHeight="1">
      <c r="A34" s="86" t="str">
        <f>IF(C34="","",VLOOKUP(C34,会員!B23:$D$1800,2,FALSE))</f>
        <v/>
      </c>
      <c r="B34" s="137" t="str">
        <f>IF(C34="","",VLOOKUP(C34,会員!B23:$D$1800,3,FALSE))</f>
        <v/>
      </c>
      <c r="C34" s="136"/>
      <c r="D34" s="240"/>
      <c r="E34" s="241"/>
      <c r="F34" s="80"/>
      <c r="G34" s="80"/>
      <c r="H34" s="88"/>
      <c r="J34" s="85" t="s">
        <v>49</v>
      </c>
      <c r="K34" s="85">
        <f>SUMIF($A$14:$A$43,"44-A",$F$14:$F$43)</f>
        <v>0</v>
      </c>
      <c r="L34" s="85">
        <f>SUMIF($A$14:$A$43,"44-B",$F$14:$F$43)</f>
        <v>0</v>
      </c>
      <c r="M34" s="85">
        <f>SUMIF($A$14:$A$43,"44-C",$F$14:$F$43)</f>
        <v>0</v>
      </c>
      <c r="N34" s="85">
        <f>SUMIF($A$14:$A$43,"55-U",$F$14:$F$43)</f>
        <v>0</v>
      </c>
      <c r="P34" s="225">
        <f>($K$34*33)+($L$34*33)+($M$34*33)+($K$35*11)+($L$35*11)+(N34*33)</f>
        <v>0</v>
      </c>
    </row>
    <row r="35" spans="1:16" ht="18.95" customHeight="1" thickBot="1">
      <c r="A35" s="78" t="str">
        <f>IF(C35="","",VLOOKUP(C35,会員!B24:$D$1800,2,FALSE))</f>
        <v/>
      </c>
      <c r="B35" s="134" t="str">
        <f>IF(C35="","",VLOOKUP(C35,会員!B24:$D$1800,3,FALSE))</f>
        <v/>
      </c>
      <c r="C35" s="135"/>
      <c r="D35" s="242"/>
      <c r="E35" s="243"/>
      <c r="F35" s="80"/>
      <c r="G35" s="80"/>
      <c r="H35" s="80"/>
      <c r="J35" s="91" t="s">
        <v>50</v>
      </c>
      <c r="K35" s="91">
        <f>SUMIF($A$14:$A$43,"44-J",$F$14:$F$43)</f>
        <v>0</v>
      </c>
      <c r="L35" s="91">
        <f>SUMIF($A$14:$A$43,"44-H",$F$14:$F$43)</f>
        <v>0</v>
      </c>
      <c r="M35" s="91"/>
      <c r="N35" s="91"/>
      <c r="P35" s="226"/>
    </row>
    <row r="36" spans="1:16" ht="18.95" customHeight="1" thickBot="1">
      <c r="A36" s="78" t="str">
        <f>IF(C36="","",VLOOKUP(C36,会員!B25:$D$1800,2,FALSE))</f>
        <v/>
      </c>
      <c r="B36" s="134" t="str">
        <f>IF(C36="","",VLOOKUP(C36,会員!B25:$D$1800,3,FALSE))</f>
        <v/>
      </c>
      <c r="C36" s="135"/>
      <c r="D36" s="242"/>
      <c r="E36" s="243"/>
      <c r="F36" s="80"/>
      <c r="G36" s="80"/>
      <c r="H36" s="132"/>
      <c r="J36" s="24" t="s">
        <v>107</v>
      </c>
      <c r="K36" s="81" t="s">
        <v>45</v>
      </c>
      <c r="L36" s="81" t="s">
        <v>46</v>
      </c>
      <c r="M36" s="81" t="s">
        <v>47</v>
      </c>
      <c r="N36" s="81" t="s">
        <v>48</v>
      </c>
    </row>
    <row r="37" spans="1:16" ht="18.95" customHeight="1">
      <c r="A37" s="78" t="str">
        <f>IF(C37="","",VLOOKUP(C37,会員!B26:$D$1800,2,FALSE))</f>
        <v/>
      </c>
      <c r="B37" s="134" t="str">
        <f>IF(C37="","",VLOOKUP(C37,会員!B26:$D$1800,3,FALSE))</f>
        <v/>
      </c>
      <c r="C37" s="135"/>
      <c r="D37" s="242"/>
      <c r="E37" s="243"/>
      <c r="F37" s="80"/>
      <c r="G37" s="80"/>
      <c r="H37" s="80"/>
      <c r="J37" s="85" t="s">
        <v>49</v>
      </c>
      <c r="K37" s="85">
        <f>SUMIF($A$14:$A$43,"45-A",$F$14:$F$43)</f>
        <v>0</v>
      </c>
      <c r="L37" s="85">
        <f>SUMIF($A$14:$A$43,"45-B",$F$14:$F$43)</f>
        <v>0</v>
      </c>
      <c r="M37" s="85">
        <f>SUMIF($A$14:$A$43,"45-C",$F$14:$F$43)</f>
        <v>0</v>
      </c>
      <c r="N37" s="85">
        <f>SUMIF($A$14:$A$43,"55-U",$F$14:$F$43)</f>
        <v>0</v>
      </c>
      <c r="P37" s="225">
        <f>($K$37*33)+($L$37*33)+($M$37*33)+($K$38*11)+($L$38*11)+(N37*33)</f>
        <v>0</v>
      </c>
    </row>
    <row r="38" spans="1:16" ht="18.95" customHeight="1" thickBot="1">
      <c r="A38" s="82" t="str">
        <f>IF(C38="","",VLOOKUP(C38,会員!B27:$D$1800,2,FALSE))</f>
        <v/>
      </c>
      <c r="B38" s="133" t="str">
        <f>IF(C38="","",VLOOKUP(C38,会員!B27:$D$1800,3,FALSE))</f>
        <v/>
      </c>
      <c r="C38" s="138"/>
      <c r="D38" s="244"/>
      <c r="E38" s="245"/>
      <c r="F38" s="84"/>
      <c r="G38" s="84"/>
      <c r="H38" s="84"/>
      <c r="J38" s="91" t="s">
        <v>50</v>
      </c>
      <c r="K38" s="91">
        <f>SUMIF($A$14:$A$43,"45-J",$F$14:$F$43)</f>
        <v>0</v>
      </c>
      <c r="L38" s="91">
        <f>SUMIF($A$14:$A$43,"45-H",$F$14:$F$43)</f>
        <v>0</v>
      </c>
      <c r="M38" s="91"/>
      <c r="N38" s="91"/>
      <c r="P38" s="226"/>
    </row>
    <row r="39" spans="1:16" ht="18.95" customHeight="1" thickBot="1">
      <c r="A39" s="86" t="str">
        <f>IF(C39="","",VLOOKUP(C39,会員!B28:$D$1800,2,FALSE))</f>
        <v/>
      </c>
      <c r="B39" s="137" t="str">
        <f>IF(C39="","",VLOOKUP(C39,会員!B28:$D$1800,3,FALSE))</f>
        <v/>
      </c>
      <c r="C39" s="136"/>
      <c r="D39" s="240"/>
      <c r="E39" s="241"/>
      <c r="F39" s="80"/>
      <c r="G39" s="80"/>
      <c r="H39" s="88"/>
      <c r="J39" s="24" t="s">
        <v>108</v>
      </c>
      <c r="K39" s="81" t="s">
        <v>45</v>
      </c>
      <c r="L39" s="81" t="s">
        <v>46</v>
      </c>
      <c r="M39" s="81" t="s">
        <v>47</v>
      </c>
      <c r="N39" s="81" t="s">
        <v>48</v>
      </c>
    </row>
    <row r="40" spans="1:16" ht="18.95" customHeight="1">
      <c r="A40" s="78" t="str">
        <f>IF(C40="","",VLOOKUP(C40,会員!B29:$D$1800,2,FALSE))</f>
        <v/>
      </c>
      <c r="B40" s="134" t="str">
        <f>IF(C40="","",VLOOKUP(C40,会員!B29:$D$1800,3,FALSE))</f>
        <v/>
      </c>
      <c r="C40" s="135"/>
      <c r="D40" s="242"/>
      <c r="E40" s="243"/>
      <c r="F40" s="80"/>
      <c r="G40" s="80"/>
      <c r="H40" s="80"/>
      <c r="J40" s="85" t="s">
        <v>49</v>
      </c>
      <c r="K40" s="85">
        <f>SUMIF($A$14:$A$43,"46-A",$F$14:$F$43)</f>
        <v>0</v>
      </c>
      <c r="L40" s="85">
        <f>SUMIF($A$14:$A$43,"46-B",$F$14:$F$43)</f>
        <v>0</v>
      </c>
      <c r="M40" s="85">
        <f>SUMIF($A$14:$A$43,"46-C",$F$14:$F$43)</f>
        <v>0</v>
      </c>
      <c r="N40" s="85">
        <f>SUMIF($A$14:$A$43,"55-U",$F$14:$F$43)</f>
        <v>0</v>
      </c>
      <c r="P40" s="225">
        <f>($K$40*33)+($L$40*33)+($M$40*33)+($K$41*11)+($L$41*11)+(N40*33)</f>
        <v>0</v>
      </c>
    </row>
    <row r="41" spans="1:16" ht="18.95" customHeight="1" thickBot="1">
      <c r="A41" s="78" t="str">
        <f>IF(C41="","",VLOOKUP(C41,会員!B30:$D$1800,2,FALSE))</f>
        <v/>
      </c>
      <c r="B41" s="134" t="str">
        <f>IF(C41="","",VLOOKUP(C41,会員!B30:$D$1800,3,FALSE))</f>
        <v/>
      </c>
      <c r="C41" s="135"/>
      <c r="D41" s="242"/>
      <c r="E41" s="243"/>
      <c r="F41" s="80"/>
      <c r="G41" s="80"/>
      <c r="H41" s="132"/>
      <c r="J41" s="91" t="s">
        <v>50</v>
      </c>
      <c r="K41" s="91">
        <f>SUMIF($A$14:$A$43,"46-J",$F$14:$F$43)</f>
        <v>0</v>
      </c>
      <c r="L41" s="91">
        <f>SUMIF($A$14:$A$43,"46-H",$F$14:$F$43)</f>
        <v>0</v>
      </c>
      <c r="M41" s="91"/>
      <c r="N41" s="91"/>
      <c r="P41" s="226"/>
    </row>
    <row r="42" spans="1:16" ht="18.95" customHeight="1" thickBot="1">
      <c r="A42" s="78" t="str">
        <f>IF(C42="","",VLOOKUP(C42,会員!B31:$D$1800,2,FALSE))</f>
        <v/>
      </c>
      <c r="B42" s="134" t="str">
        <f>IF(C42="","",VLOOKUP(C42,会員!B31:$D$1800,3,FALSE))</f>
        <v/>
      </c>
      <c r="C42" s="128"/>
      <c r="D42" s="242"/>
      <c r="E42" s="243"/>
      <c r="F42" s="80"/>
      <c r="G42" s="80"/>
      <c r="H42" s="80"/>
      <c r="J42" s="24" t="s">
        <v>109</v>
      </c>
      <c r="K42" s="81" t="s">
        <v>45</v>
      </c>
      <c r="L42" s="81" t="s">
        <v>46</v>
      </c>
      <c r="M42" s="81" t="s">
        <v>47</v>
      </c>
      <c r="N42" s="81" t="s">
        <v>48</v>
      </c>
    </row>
    <row r="43" spans="1:16" ht="18.95" customHeight="1" thickBot="1">
      <c r="A43" s="82" t="str">
        <f>IF(C43="","",VLOOKUP(C43,会員!B32:$D$1800,2,FALSE))</f>
        <v/>
      </c>
      <c r="B43" s="133" t="str">
        <f>IF(C43="","",VLOOKUP(C43,会員!B32:$D$1800,3,FALSE))</f>
        <v/>
      </c>
      <c r="C43" s="127"/>
      <c r="D43" s="244"/>
      <c r="E43" s="245"/>
      <c r="F43" s="84"/>
      <c r="G43" s="84"/>
      <c r="H43" s="84"/>
      <c r="J43" s="85" t="s">
        <v>49</v>
      </c>
      <c r="K43" s="85">
        <f>SUMIF($A$14:$A$43,"47-A",$F$14:$F$43)</f>
        <v>0</v>
      </c>
      <c r="L43" s="85">
        <f>SUMIF($A$14:$A$43,"47-B",$F$14:$F$43)</f>
        <v>0</v>
      </c>
      <c r="M43" s="85">
        <f>SUMIF($A$14:$A$43,"47-C",$F$14:$F$43)</f>
        <v>0</v>
      </c>
      <c r="N43" s="85">
        <f>SUMIF($A$14:$A$43,"55-U",$F$14:$F$43)</f>
        <v>0</v>
      </c>
      <c r="P43" s="225">
        <f>($K$43*33)+($L$43*33)+($M$43*33)+($K$44*11)+($L$44*11)+(N43*33)</f>
        <v>0</v>
      </c>
    </row>
    <row r="44" spans="1:16" ht="14.45" customHeight="1" thickBot="1">
      <c r="A44" s="217" t="s">
        <v>53</v>
      </c>
      <c r="B44" s="248"/>
      <c r="C44" s="221" t="s">
        <v>54</v>
      </c>
      <c r="D44" s="85" t="s">
        <v>49</v>
      </c>
      <c r="E44" s="126"/>
      <c r="F44" s="221" t="s">
        <v>111</v>
      </c>
      <c r="G44" s="238"/>
      <c r="H44" s="227" t="s">
        <v>56</v>
      </c>
      <c r="J44" s="91" t="s">
        <v>50</v>
      </c>
      <c r="K44" s="91">
        <f>SUMIF($A$14:$A$43,"47-J",$F$14:$F$43)</f>
        <v>0</v>
      </c>
      <c r="L44" s="91">
        <f>SUMIF($A$14:$A$43,"47-H",$F$14:$F$43)</f>
        <v>0</v>
      </c>
      <c r="M44" s="91"/>
      <c r="N44" s="91"/>
      <c r="P44" s="226"/>
    </row>
    <row r="45" spans="1:16" ht="14.45" customHeight="1" thickBot="1">
      <c r="A45" s="218"/>
      <c r="B45" s="237"/>
      <c r="C45" s="222"/>
      <c r="D45" s="91" t="s">
        <v>110</v>
      </c>
      <c r="E45" s="125"/>
      <c r="F45" s="222"/>
      <c r="G45" s="239"/>
      <c r="H45" s="228"/>
      <c r="K45" s="81" t="s">
        <v>51</v>
      </c>
      <c r="L45" s="81" t="s">
        <v>52</v>
      </c>
    </row>
    <row r="46" spans="1:16" ht="7.15" customHeight="1" thickBot="1"/>
    <row r="47" spans="1:16">
      <c r="E47" s="94" t="s">
        <v>58</v>
      </c>
      <c r="F47" s="95"/>
      <c r="G47" s="95"/>
      <c r="H47" s="42"/>
      <c r="J47" s="221" t="s">
        <v>111</v>
      </c>
      <c r="K47" s="225">
        <f>P22+P25+P28+P31+P34+P37+P40+P43+P18</f>
        <v>0</v>
      </c>
      <c r="M47" s="211" t="s">
        <v>57</v>
      </c>
      <c r="N47" s="211"/>
    </row>
    <row r="48" spans="1:16" ht="14.25" thickBot="1">
      <c r="E48" s="43"/>
      <c r="F48" s="53"/>
      <c r="G48" s="24">
        <f>ＪＢ個人競技記録報告書!G48</f>
        <v>0</v>
      </c>
      <c r="H48" s="44" t="s">
        <v>21</v>
      </c>
      <c r="J48" s="222"/>
      <c r="K48" s="226"/>
      <c r="M48" s="211"/>
      <c r="N48" s="211"/>
    </row>
    <row r="49" spans="5:14" ht="14.25" thickBot="1">
      <c r="E49" s="43" t="str">
        <f>ＪＢ個人競技記録報告書!E49</f>
        <v>立会審判員</v>
      </c>
      <c r="H49" s="96"/>
    </row>
    <row r="50" spans="5:14">
      <c r="E50" s="43"/>
      <c r="G50" s="24" t="e">
        <f>ＪＢ個人競技記録報告書!#REF!</f>
        <v>#REF!</v>
      </c>
      <c r="H50" s="44" t="s">
        <v>21</v>
      </c>
      <c r="J50" s="229" t="s">
        <v>112</v>
      </c>
      <c r="K50" s="225">
        <f>SUM(K22:N22,K25:N25,K28:N28,K31:N31,K34:N34,K37:N37,K40:N40,K43:N43,K18:N18)</f>
        <v>0</v>
      </c>
      <c r="M50" s="211" t="s">
        <v>57</v>
      </c>
      <c r="N50" s="211"/>
    </row>
    <row r="51" spans="5:14" ht="6.75" customHeight="1" thickBot="1">
      <c r="E51" s="45"/>
      <c r="F51" s="46"/>
      <c r="G51" s="47"/>
      <c r="H51" s="48"/>
      <c r="J51" s="230"/>
      <c r="K51" s="226"/>
      <c r="M51" s="211"/>
      <c r="N51" s="211"/>
    </row>
    <row r="52" spans="5:14" ht="7.5" customHeight="1" thickBot="1">
      <c r="J52" s="97"/>
    </row>
    <row r="53" spans="5:14">
      <c r="J53" s="229" t="s">
        <v>113</v>
      </c>
      <c r="K53" s="225">
        <f>SUM(K23:N23,K26:N26,K29:N29,K32:N32,K35:N35,K38:N38,K41:N41,K44:N44,K19:N19)</f>
        <v>0</v>
      </c>
      <c r="M53" s="211" t="s">
        <v>57</v>
      </c>
      <c r="N53" s="211"/>
    </row>
    <row r="54" spans="5:14" ht="14.25" thickBot="1">
      <c r="J54" s="230"/>
      <c r="K54" s="226"/>
      <c r="M54" s="211"/>
      <c r="N54" s="211"/>
    </row>
  </sheetData>
  <mergeCells count="67">
    <mergeCell ref="P18:P19"/>
    <mergeCell ref="J18:J19"/>
    <mergeCell ref="J50:J51"/>
    <mergeCell ref="K50:K51"/>
    <mergeCell ref="M50:N51"/>
    <mergeCell ref="P22:P23"/>
    <mergeCell ref="P25:P26"/>
    <mergeCell ref="P28:P29"/>
    <mergeCell ref="P31:P32"/>
    <mergeCell ref="P34:P35"/>
    <mergeCell ref="J53:J54"/>
    <mergeCell ref="K53:K54"/>
    <mergeCell ref="M53:N54"/>
    <mergeCell ref="P37:P38"/>
    <mergeCell ref="P40:P41"/>
    <mergeCell ref="P43:P44"/>
    <mergeCell ref="M47:N48"/>
    <mergeCell ref="J47:J48"/>
    <mergeCell ref="K47:K48"/>
    <mergeCell ref="D43:E43"/>
    <mergeCell ref="D38:E38"/>
    <mergeCell ref="D39:E39"/>
    <mergeCell ref="D40:E40"/>
    <mergeCell ref="D41:E41"/>
    <mergeCell ref="D42:E42"/>
    <mergeCell ref="A44:A45"/>
    <mergeCell ref="B44:B45"/>
    <mergeCell ref="C44:C45"/>
    <mergeCell ref="F12:G12"/>
    <mergeCell ref="H44:H45"/>
    <mergeCell ref="D34:E34"/>
    <mergeCell ref="D35:E35"/>
    <mergeCell ref="D36:E36"/>
    <mergeCell ref="D37:E37"/>
    <mergeCell ref="D28:E28"/>
    <mergeCell ref="D29:E29"/>
    <mergeCell ref="F44:F45"/>
    <mergeCell ref="G44:G45"/>
    <mergeCell ref="D18:E18"/>
    <mergeCell ref="D19:E19"/>
    <mergeCell ref="D20:E20"/>
    <mergeCell ref="D21:E21"/>
    <mergeCell ref="D22:E22"/>
    <mergeCell ref="D23:E23"/>
    <mergeCell ref="D24:E24"/>
    <mergeCell ref="D25:E25"/>
    <mergeCell ref="D26:E26"/>
    <mergeCell ref="D27:E27"/>
    <mergeCell ref="D30:E30"/>
    <mergeCell ref="D31:E31"/>
    <mergeCell ref="D32:E32"/>
    <mergeCell ref="D33:E33"/>
    <mergeCell ref="H9:H11"/>
    <mergeCell ref="A10:B10"/>
    <mergeCell ref="D10:E10"/>
    <mergeCell ref="F10:G10"/>
    <mergeCell ref="F11:G11"/>
    <mergeCell ref="A2:H2"/>
    <mergeCell ref="A3:H3"/>
    <mergeCell ref="A4:H4"/>
    <mergeCell ref="A6:B6"/>
    <mergeCell ref="A8:B8"/>
    <mergeCell ref="D13:E13"/>
    <mergeCell ref="D14:E14"/>
    <mergeCell ref="D15:E15"/>
    <mergeCell ref="D16:E16"/>
    <mergeCell ref="D17:E17"/>
  </mergeCells>
  <phoneticPr fontId="2"/>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2387-7AA9-41C7-B76D-90B90C99E4AE}">
  <dimension ref="A1:S54"/>
  <sheetViews>
    <sheetView view="pageBreakPreview" topLeftCell="A15" zoomScaleNormal="70" zoomScaleSheetLayoutView="100" workbookViewId="0">
      <selection activeCell="G41" sqref="G41"/>
    </sheetView>
  </sheetViews>
  <sheetFormatPr defaultColWidth="9" defaultRowHeight="13.5"/>
  <cols>
    <col min="1" max="1" width="10.25" style="24" customWidth="1"/>
    <col min="2" max="2" width="11.625" style="24" bestFit="1" customWidth="1"/>
    <col min="3" max="3" width="25.625" style="25" customWidth="1"/>
    <col min="4" max="4" width="6" style="25" bestFit="1" customWidth="1"/>
    <col min="5" max="5" width="5.75" style="25" customWidth="1"/>
    <col min="6" max="6" width="13.375" style="25" customWidth="1"/>
    <col min="7" max="7" width="11.375" style="25" customWidth="1"/>
    <col min="8" max="8" width="13.375" style="25" customWidth="1"/>
    <col min="9" max="10" width="9" style="25"/>
    <col min="11" max="11" width="10.875" style="25" bestFit="1" customWidth="1"/>
    <col min="12" max="15" width="9" style="25"/>
    <col min="16" max="16" width="10.875" style="25" bestFit="1" customWidth="1"/>
    <col min="17" max="16384" width="9" style="25"/>
  </cols>
  <sheetData>
    <row r="1" spans="1:19" ht="4.1500000000000004" customHeight="1"/>
    <row r="2" spans="1:19" ht="17.25">
      <c r="A2" s="223" t="s">
        <v>30</v>
      </c>
      <c r="B2" s="223"/>
      <c r="C2" s="223"/>
      <c r="D2" s="223"/>
      <c r="E2" s="223"/>
      <c r="F2" s="223"/>
      <c r="G2" s="223"/>
      <c r="H2" s="223"/>
      <c r="J2" s="131"/>
      <c r="K2" s="131"/>
      <c r="L2" s="131"/>
      <c r="M2" s="131"/>
      <c r="N2" s="131"/>
      <c r="O2" s="131"/>
      <c r="P2" s="131"/>
      <c r="Q2" s="131"/>
      <c r="R2" s="131"/>
      <c r="S2" s="131"/>
    </row>
    <row r="3" spans="1:19" ht="26.25" customHeight="1">
      <c r="A3" s="224" t="s">
        <v>1014</v>
      </c>
      <c r="B3" s="224"/>
      <c r="C3" s="224"/>
      <c r="D3" s="224"/>
      <c r="E3" s="224"/>
      <c r="F3" s="224"/>
      <c r="G3" s="224"/>
      <c r="H3" s="224"/>
      <c r="J3" s="131"/>
      <c r="K3" s="131"/>
      <c r="L3" s="131"/>
      <c r="M3" s="131"/>
      <c r="N3" s="131"/>
      <c r="O3" s="131"/>
      <c r="P3" s="131"/>
      <c r="Q3" s="131"/>
      <c r="R3" s="131"/>
      <c r="S3" s="131"/>
    </row>
    <row r="4" spans="1:19" ht="16.149999999999999" customHeight="1">
      <c r="A4" s="223" t="s">
        <v>94</v>
      </c>
      <c r="B4" s="223"/>
      <c r="C4" s="223"/>
      <c r="D4" s="223"/>
      <c r="E4" s="223"/>
      <c r="F4" s="223"/>
      <c r="G4" s="223"/>
      <c r="H4" s="223"/>
      <c r="J4" s="131"/>
      <c r="K4" s="131"/>
      <c r="L4" s="131"/>
      <c r="M4" s="131"/>
      <c r="N4" s="131"/>
      <c r="O4" s="131"/>
      <c r="P4" s="131"/>
      <c r="Q4" s="131"/>
      <c r="R4" s="131"/>
      <c r="S4" s="131"/>
    </row>
    <row r="5" spans="1:19" ht="18.75" customHeight="1">
      <c r="A5" s="26" t="s">
        <v>31</v>
      </c>
      <c r="F5" s="27" t="s">
        <v>32</v>
      </c>
      <c r="G5" s="72" t="s">
        <v>95</v>
      </c>
      <c r="H5" s="27"/>
      <c r="I5" s="26"/>
      <c r="J5" s="131"/>
      <c r="K5" s="131"/>
      <c r="L5" s="131"/>
      <c r="M5" s="131"/>
      <c r="N5" s="131"/>
      <c r="O5" s="131"/>
      <c r="P5" s="131"/>
      <c r="Q5" s="131"/>
      <c r="R5" s="131"/>
      <c r="S5" s="131"/>
    </row>
    <row r="6" spans="1:19" ht="18.75" customHeight="1">
      <c r="A6" s="216">
        <f ca="1">ＪＢ個人競技記録報告書!A6</f>
        <v>45411</v>
      </c>
      <c r="B6" s="216"/>
      <c r="C6" s="25" t="e">
        <f>ＪＢ個人競技記録報告書!C6</f>
        <v>#N/A</v>
      </c>
      <c r="F6" s="28" t="s">
        <v>33</v>
      </c>
      <c r="G6" s="73" t="str">
        <f>ＪＢ個人競技記録報告書!G6</f>
        <v>理事長　中野 晴夫　㊞</v>
      </c>
      <c r="H6" s="28"/>
      <c r="I6" s="26"/>
    </row>
    <row r="7" spans="1:19" ht="8.4499999999999993" customHeight="1">
      <c r="I7" s="26"/>
    </row>
    <row r="8" spans="1:19" ht="13.5" customHeight="1" thickBot="1">
      <c r="A8" s="215" t="s">
        <v>34</v>
      </c>
      <c r="B8" s="215"/>
      <c r="C8" s="29">
        <f>ＪＢ個人競技記録報告書!C8</f>
        <v>0</v>
      </c>
      <c r="D8" s="29"/>
      <c r="E8" s="27"/>
      <c r="F8" s="27" t="s">
        <v>35</v>
      </c>
      <c r="G8" s="27" t="str">
        <f>ＪＢ個人競技記録報告書!G8</f>
        <v>登録番号</v>
      </c>
      <c r="I8" s="26"/>
    </row>
    <row r="9" spans="1:19" ht="12.95" customHeight="1">
      <c r="H9" s="208" t="s">
        <v>1017</v>
      </c>
      <c r="I9" s="26"/>
    </row>
    <row r="10" spans="1:19">
      <c r="A10" s="215" t="s">
        <v>36</v>
      </c>
      <c r="B10" s="215"/>
      <c r="C10" s="27">
        <f>ＪＢ個人競技記録報告書!C10</f>
        <v>0</v>
      </c>
      <c r="D10" s="211" t="s">
        <v>37</v>
      </c>
      <c r="E10" s="211"/>
      <c r="F10" s="216" t="str">
        <f>ＪＢ個人競技記録報告書!F10</f>
        <v>年　月　日</v>
      </c>
      <c r="G10" s="216"/>
      <c r="H10" s="209"/>
      <c r="I10" s="26"/>
    </row>
    <row r="11" spans="1:19" ht="14.25" thickBot="1">
      <c r="F11" s="251"/>
      <c r="G11" s="251"/>
      <c r="H11" s="210"/>
      <c r="I11" s="26"/>
    </row>
    <row r="12" spans="1:19" ht="14.25" thickBot="1">
      <c r="E12" s="30"/>
      <c r="F12" s="214">
        <f ca="1">ＪＢ個人競技記録報告書!F12</f>
        <v>45411</v>
      </c>
      <c r="G12" s="214"/>
      <c r="H12" s="25" t="s">
        <v>97</v>
      </c>
      <c r="I12" s="26"/>
    </row>
    <row r="13" spans="1:19" s="24" customFormat="1" ht="17.25" customHeight="1" thickBot="1">
      <c r="A13" s="31" t="s">
        <v>38</v>
      </c>
      <c r="B13" s="32" t="s">
        <v>39</v>
      </c>
      <c r="C13" s="33" t="s">
        <v>40</v>
      </c>
      <c r="D13" s="249" t="s">
        <v>41</v>
      </c>
      <c r="E13" s="250"/>
      <c r="F13" s="33" t="s">
        <v>42</v>
      </c>
      <c r="G13" s="33" t="s">
        <v>43</v>
      </c>
      <c r="H13" s="33" t="s">
        <v>44</v>
      </c>
    </row>
    <row r="14" spans="1:19" ht="18.95" customHeight="1" thickTop="1">
      <c r="A14" s="75" t="str">
        <f>IF(C14="","",VLOOKUP(C14,会員!B3:$D$1800,2,FALSE))</f>
        <v/>
      </c>
      <c r="B14" s="142" t="str">
        <f>IF(C14="","",VLOOKUP(C14,会員!B3:$D$1800,3,FALSE))</f>
        <v/>
      </c>
      <c r="C14" s="130"/>
      <c r="D14" s="246"/>
      <c r="E14" s="247"/>
      <c r="F14" s="80"/>
      <c r="G14" s="80"/>
      <c r="H14" s="88"/>
    </row>
    <row r="15" spans="1:19" ht="18.95" customHeight="1">
      <c r="A15" s="78" t="str">
        <f>IF(C15="","",VLOOKUP(C15,会員!B4:$D$1800,2,FALSE))</f>
        <v/>
      </c>
      <c r="B15" s="134" t="str">
        <f>IF(C15="","",VLOOKUP(C15,会員!B4:$D$1800,3,FALSE))</f>
        <v/>
      </c>
      <c r="C15" s="128"/>
      <c r="D15" s="242"/>
      <c r="E15" s="243"/>
      <c r="F15" s="80"/>
      <c r="G15" s="80"/>
      <c r="H15" s="80"/>
    </row>
    <row r="16" spans="1:19" ht="18.95" customHeight="1">
      <c r="A16" s="78" t="str">
        <f>IF(C16="","",VLOOKUP(C16,会員!B5:$D$1800,2,FALSE))</f>
        <v/>
      </c>
      <c r="B16" s="134" t="str">
        <f>IF(C16="","",VLOOKUP(C16,会員!B5:$D$1800,3,FALSE))</f>
        <v/>
      </c>
      <c r="C16" s="128"/>
      <c r="D16" s="242"/>
      <c r="E16" s="243"/>
      <c r="F16" s="80"/>
      <c r="G16" s="80"/>
      <c r="H16" s="132"/>
    </row>
    <row r="17" spans="1:16" ht="18.95" customHeight="1" thickBot="1">
      <c r="A17" s="78" t="str">
        <f>IF(C17="","",VLOOKUP(C17,会員!B6:$D$1800,2,FALSE))</f>
        <v/>
      </c>
      <c r="B17" s="134" t="str">
        <f>IF(C17="","",VLOOKUP(C17,会員!B6:$D$1800,3,FALSE))</f>
        <v/>
      </c>
      <c r="C17" s="128"/>
      <c r="D17" s="242"/>
      <c r="E17" s="243"/>
      <c r="F17" s="80"/>
      <c r="G17" s="80"/>
      <c r="H17" s="80"/>
      <c r="J17" s="24"/>
      <c r="K17" s="81" t="s">
        <v>99</v>
      </c>
      <c r="L17" s="81" t="s">
        <v>100</v>
      </c>
      <c r="M17" s="81"/>
      <c r="N17" s="81"/>
    </row>
    <row r="18" spans="1:16" ht="18.95" customHeight="1" thickBot="1">
      <c r="A18" s="82" t="str">
        <f>IF(C18="","",VLOOKUP(C18,会員!B7:$D$1800,2,FALSE))</f>
        <v/>
      </c>
      <c r="B18" s="133" t="str">
        <f>IF(C18="","",VLOOKUP(C18,会員!B7:$D$1800,3,FALSE))</f>
        <v/>
      </c>
      <c r="C18" s="127"/>
      <c r="D18" s="244"/>
      <c r="E18" s="245"/>
      <c r="F18" s="84"/>
      <c r="G18" s="84"/>
      <c r="H18" s="84"/>
      <c r="J18" s="231" t="s">
        <v>101</v>
      </c>
      <c r="K18" s="85"/>
      <c r="L18" s="85"/>
      <c r="M18" s="85"/>
      <c r="N18" s="85"/>
      <c r="P18" s="225">
        <f>($K$18*33)+($L$18*33)+($M$18*33)+($K$19*11)+($L$19*11)+(N18*33)</f>
        <v>0</v>
      </c>
    </row>
    <row r="19" spans="1:16" ht="18.95" customHeight="1" thickBot="1">
      <c r="A19" s="86" t="str">
        <f>IF(C19="","",VLOOKUP(C19,会員!B8:$D$1800,2,FALSE))</f>
        <v/>
      </c>
      <c r="B19" s="137" t="str">
        <f>IF(C19="","",VLOOKUP(C19,会員!B8:$D$1800,3,FALSE))</f>
        <v/>
      </c>
      <c r="C19" s="129"/>
      <c r="D19" s="240"/>
      <c r="E19" s="241"/>
      <c r="F19" s="80"/>
      <c r="G19" s="80"/>
      <c r="H19" s="88"/>
      <c r="J19" s="232"/>
      <c r="K19" s="85">
        <f>SUMIF($A$14:$A$43,"40-A",$F$14:$F$43)</f>
        <v>0</v>
      </c>
      <c r="L19" s="85">
        <f>SUMIF($A$14:$A$43,"54-U",$F$14:$F$43)</f>
        <v>0</v>
      </c>
      <c r="M19" s="85">
        <f>SUMIF($A$14:$A$43,"40-C",$F$14:$F$43)</f>
        <v>0</v>
      </c>
      <c r="N19" s="85">
        <f>SUMIF($A$14:$A$43,"55-U",$F$14:$F$43)</f>
        <v>0</v>
      </c>
      <c r="P19" s="226"/>
    </row>
    <row r="20" spans="1:16" ht="18.95" customHeight="1">
      <c r="A20" s="78" t="str">
        <f>IF(C20="","",VLOOKUP(C20,会員!B9:$D$1800,2,FALSE))</f>
        <v/>
      </c>
      <c r="B20" s="134" t="str">
        <f>IF(C20="","",VLOOKUP(C20,会員!B9:$D$1800,3,FALSE))</f>
        <v/>
      </c>
      <c r="C20" s="128"/>
      <c r="D20" s="242"/>
      <c r="E20" s="243"/>
      <c r="F20" s="80"/>
      <c r="G20" s="80"/>
      <c r="H20" s="80"/>
    </row>
    <row r="21" spans="1:16" ht="18.95" customHeight="1" thickBot="1">
      <c r="A21" s="78" t="str">
        <f>IF(C21="","",VLOOKUP(C21,会員!B10:$D$1800,2,FALSE))</f>
        <v/>
      </c>
      <c r="B21" s="134" t="str">
        <f>IF(C21="","",VLOOKUP(C21,会員!B10:$D$1800,3,FALSE))</f>
        <v/>
      </c>
      <c r="C21" s="128"/>
      <c r="D21" s="242"/>
      <c r="E21" s="243"/>
      <c r="F21" s="80"/>
      <c r="G21" s="80"/>
      <c r="H21" s="132"/>
      <c r="J21" s="24" t="s">
        <v>102</v>
      </c>
      <c r="K21" s="81" t="s">
        <v>45</v>
      </c>
      <c r="L21" s="81" t="s">
        <v>46</v>
      </c>
      <c r="M21" s="81" t="s">
        <v>47</v>
      </c>
      <c r="N21" s="81" t="s">
        <v>48</v>
      </c>
    </row>
    <row r="22" spans="1:16" ht="18.95" customHeight="1">
      <c r="A22" s="78" t="str">
        <f>IF(C22="","",VLOOKUP(C22,会員!B11:$D$1800,2,FALSE))</f>
        <v/>
      </c>
      <c r="B22" s="134" t="str">
        <f>IF(C22="","",VLOOKUP(C22,会員!B11:$D$1800,3,FALSE))</f>
        <v/>
      </c>
      <c r="C22" s="128"/>
      <c r="D22" s="242"/>
      <c r="E22" s="243"/>
      <c r="F22" s="80"/>
      <c r="G22" s="80"/>
      <c r="H22" s="80"/>
      <c r="J22" s="85" t="s">
        <v>49</v>
      </c>
      <c r="K22" s="85">
        <f>SUMIF($A$14:$A$43,"40-A",$F$14:$F$43)</f>
        <v>0</v>
      </c>
      <c r="L22" s="85">
        <f>SUMIF($A$14:$A$43,"40-B",$F$14:$F$43)</f>
        <v>0</v>
      </c>
      <c r="M22" s="85">
        <f>SUMIF($A$14:$A$43,"40-C",$F$14:$F$43)</f>
        <v>0</v>
      </c>
      <c r="N22" s="85">
        <f>SUMIF($A$14:$A$43,"55-U",$F$14:$F$43)</f>
        <v>0</v>
      </c>
      <c r="P22" s="225">
        <f>($K$22*33)+($L$22*33)+($M$22*33)+($K$23*11)+($L$23*11)+(N22*33)</f>
        <v>0</v>
      </c>
    </row>
    <row r="23" spans="1:16" ht="18.95" customHeight="1" thickBot="1">
      <c r="A23" s="89" t="str">
        <f>IF(C23="","",VLOOKUP(C23,会員!B12:$D$1800,2,FALSE))</f>
        <v/>
      </c>
      <c r="B23" s="140" t="str">
        <f>IF(C23="","",VLOOKUP(C23,会員!B12:$D$1800,3,FALSE))</f>
        <v/>
      </c>
      <c r="C23" s="127"/>
      <c r="D23" s="244"/>
      <c r="E23" s="245"/>
      <c r="F23" s="84"/>
      <c r="G23" s="84"/>
      <c r="H23" s="84"/>
      <c r="J23" s="91" t="s">
        <v>50</v>
      </c>
      <c r="K23" s="91">
        <f>SUMIF($A$14:$A$43,"40-J",$F$14:$F$43)</f>
        <v>0</v>
      </c>
      <c r="L23" s="91">
        <f>SUMIF($A$14:$A$43,"40-H",$F$14:$F$43)</f>
        <v>0</v>
      </c>
      <c r="M23" s="91"/>
      <c r="N23" s="91"/>
      <c r="P23" s="226"/>
    </row>
    <row r="24" spans="1:16" ht="18.95" customHeight="1" thickBot="1">
      <c r="A24" s="86" t="str">
        <f>IF(C24="","",VLOOKUP(C24,会員!B13:$D$1800,2,FALSE))</f>
        <v/>
      </c>
      <c r="B24" s="137" t="str">
        <f>IF(C24="","",VLOOKUP(C24,会員!B13:$D$1800,3,FALSE))</f>
        <v/>
      </c>
      <c r="C24" s="129"/>
      <c r="D24" s="240"/>
      <c r="E24" s="241"/>
      <c r="F24" s="80"/>
      <c r="G24" s="80"/>
      <c r="H24" s="88"/>
      <c r="J24" s="24" t="s">
        <v>103</v>
      </c>
      <c r="K24" s="81" t="s">
        <v>45</v>
      </c>
      <c r="L24" s="81" t="s">
        <v>46</v>
      </c>
      <c r="M24" s="81" t="s">
        <v>47</v>
      </c>
      <c r="N24" s="81" t="s">
        <v>48</v>
      </c>
    </row>
    <row r="25" spans="1:16" ht="18.95" customHeight="1">
      <c r="A25" s="78" t="str">
        <f>IF(C25="","",VLOOKUP(C25,会員!B14:$D$1800,2,FALSE))</f>
        <v/>
      </c>
      <c r="B25" s="134" t="str">
        <f>IF(C25="","",VLOOKUP(C25,会員!B14:$D$1800,3,FALSE))</f>
        <v/>
      </c>
      <c r="C25" s="128"/>
      <c r="D25" s="242"/>
      <c r="E25" s="243"/>
      <c r="F25" s="80"/>
      <c r="G25" s="80"/>
      <c r="H25" s="80"/>
      <c r="J25" s="85" t="s">
        <v>49</v>
      </c>
      <c r="K25" s="85">
        <f>SUMIF($A$14:$A$43,"41-A",$F$14:$F$43)</f>
        <v>0</v>
      </c>
      <c r="L25" s="85">
        <f>SUMIF($A$14:$A$43,"41-B",$F$14:$F$43)</f>
        <v>0</v>
      </c>
      <c r="M25" s="85">
        <f>SUMIF($A$14:$A$43,"41-C",$F$14:$F$43)</f>
        <v>0</v>
      </c>
      <c r="N25" s="85">
        <f>SUMIF($A$14:$A$43,"55-U",$F$14:$F$43)</f>
        <v>0</v>
      </c>
      <c r="P25" s="225">
        <f>($K$25*33)+($L$25*33)+($M$25*33)+($K$26*11)+($L$26*11)+(N25*33)</f>
        <v>0</v>
      </c>
    </row>
    <row r="26" spans="1:16" ht="18.95" customHeight="1" thickBot="1">
      <c r="A26" s="78" t="str">
        <f>IF(C26="","",VLOOKUP(C26,会員!B15:$D$1800,2,FALSE))</f>
        <v/>
      </c>
      <c r="B26" s="134" t="str">
        <f>IF(C26="","",VLOOKUP(C26,会員!B15:$D$1800,3,FALSE))</f>
        <v/>
      </c>
      <c r="C26" s="128"/>
      <c r="D26" s="242"/>
      <c r="E26" s="243"/>
      <c r="F26" s="80"/>
      <c r="G26" s="80"/>
      <c r="H26" s="132"/>
      <c r="J26" s="91" t="s">
        <v>50</v>
      </c>
      <c r="K26" s="91">
        <f>SUMIF($A$14:$A$43,"41-J",$F$14:$F$43)</f>
        <v>0</v>
      </c>
      <c r="L26" s="91">
        <f>SUMIF($A$14:$A$43,"41-H",$F$14:$F$43)</f>
        <v>0</v>
      </c>
      <c r="M26" s="91"/>
      <c r="N26" s="91"/>
      <c r="P26" s="226"/>
    </row>
    <row r="27" spans="1:16" ht="18.95" customHeight="1" thickBot="1">
      <c r="A27" s="78" t="str">
        <f>IF(C27="","",VLOOKUP(C27,会員!B16:$D$1800,2,FALSE))</f>
        <v/>
      </c>
      <c r="B27" s="134" t="str">
        <f>IF(C27="","",VLOOKUP(C27,会員!B16:$D$1800,3,FALSE))</f>
        <v/>
      </c>
      <c r="C27" s="128"/>
      <c r="D27" s="242"/>
      <c r="E27" s="243"/>
      <c r="F27" s="80"/>
      <c r="G27" s="80"/>
      <c r="H27" s="80"/>
      <c r="J27" s="24" t="s">
        <v>104</v>
      </c>
      <c r="K27" s="81" t="s">
        <v>45</v>
      </c>
      <c r="L27" s="81" t="s">
        <v>46</v>
      </c>
      <c r="M27" s="81" t="s">
        <v>47</v>
      </c>
      <c r="N27" s="81" t="s">
        <v>48</v>
      </c>
    </row>
    <row r="28" spans="1:16" ht="18.95" customHeight="1" thickBot="1">
      <c r="A28" s="82" t="str">
        <f>IF(C28="","",VLOOKUP(C28,会員!B17:$D$1800,2,FALSE))</f>
        <v/>
      </c>
      <c r="B28" s="133" t="str">
        <f>IF(C28="","",VLOOKUP(C28,会員!B17:$D$1800,3,FALSE))</f>
        <v/>
      </c>
      <c r="C28" s="127"/>
      <c r="D28" s="244"/>
      <c r="E28" s="245"/>
      <c r="F28" s="84"/>
      <c r="G28" s="84"/>
      <c r="H28" s="84"/>
      <c r="J28" s="85" t="s">
        <v>49</v>
      </c>
      <c r="K28" s="85">
        <f>SUMIF($A$14:$A$43,"42-A",$F$14:$F$43)</f>
        <v>0</v>
      </c>
      <c r="L28" s="85">
        <f>SUMIF($A$14:$A$43,"42-B",$F$14:$F$43)</f>
        <v>0</v>
      </c>
      <c r="M28" s="85">
        <f>SUMIF($A$14:$A$43,"42-C",$F$14:$F$43)</f>
        <v>0</v>
      </c>
      <c r="N28" s="85">
        <f>SUMIF($A$14:$A$43,"55-U",$F$14:$F$43)</f>
        <v>0</v>
      </c>
      <c r="P28" s="225">
        <f>($K$28*33)+($L$28*33)+($M$28*33)+($K$29*11)+($L$29*11)+(N28*33)</f>
        <v>0</v>
      </c>
    </row>
    <row r="29" spans="1:16" ht="18.95" customHeight="1" thickBot="1">
      <c r="A29" s="86" t="str">
        <f>IF(C29="","",VLOOKUP(C29,会員!B18:$D$1800,2,FALSE))</f>
        <v/>
      </c>
      <c r="B29" s="137" t="str">
        <f>IF(C29="","",VLOOKUP(C29,会員!B18:$D$1800,3,FALSE))</f>
        <v/>
      </c>
      <c r="C29" s="129"/>
      <c r="D29" s="240"/>
      <c r="E29" s="241"/>
      <c r="F29" s="80"/>
      <c r="G29" s="80"/>
      <c r="H29" s="88"/>
      <c r="J29" s="91" t="s">
        <v>50</v>
      </c>
      <c r="K29" s="91">
        <f>SUMIF($A$14:$A$43,"42-J",$F$14:$F$43)</f>
        <v>0</v>
      </c>
      <c r="L29" s="91">
        <f>SUMIF($A$14:$A$43,"42-H",$F$14:$F$43)</f>
        <v>0</v>
      </c>
      <c r="M29" s="91"/>
      <c r="N29" s="91"/>
      <c r="P29" s="226"/>
    </row>
    <row r="30" spans="1:16" ht="18.95" customHeight="1" thickBot="1">
      <c r="A30" s="78" t="str">
        <f>IF(C30="","",VLOOKUP(C30,会員!B19:$D$1800,2,FALSE))</f>
        <v/>
      </c>
      <c r="B30" s="134" t="str">
        <f>IF(C30="","",VLOOKUP(C30,会員!B19:$D$1800,3,FALSE))</f>
        <v/>
      </c>
      <c r="C30" s="128"/>
      <c r="D30" s="242"/>
      <c r="E30" s="243"/>
      <c r="F30" s="80"/>
      <c r="G30" s="80"/>
      <c r="H30" s="80"/>
      <c r="J30" s="24" t="s">
        <v>105</v>
      </c>
      <c r="K30" s="81" t="s">
        <v>45</v>
      </c>
      <c r="L30" s="81" t="s">
        <v>46</v>
      </c>
      <c r="M30" s="81" t="s">
        <v>47</v>
      </c>
      <c r="N30" s="81" t="s">
        <v>48</v>
      </c>
    </row>
    <row r="31" spans="1:16" ht="18.95" customHeight="1">
      <c r="A31" s="78" t="str">
        <f>IF(C31="","",VLOOKUP(C31,会員!B20:$D$1800,2,FALSE))</f>
        <v/>
      </c>
      <c r="B31" s="134" t="str">
        <f>IF(C31="","",VLOOKUP(C31,会員!B20:$D$1800,3,FALSE))</f>
        <v/>
      </c>
      <c r="C31" s="128"/>
      <c r="D31" s="242"/>
      <c r="E31" s="243"/>
      <c r="F31" s="80"/>
      <c r="G31" s="80"/>
      <c r="H31" s="132"/>
      <c r="J31" s="85" t="s">
        <v>49</v>
      </c>
      <c r="K31" s="85">
        <f>SUMIF($A$14:$A$43,"43-A",$F$14:$F$43)</f>
        <v>0</v>
      </c>
      <c r="L31" s="85">
        <f>SUMIF($A$14:$A$43,"43-B",$F$14:$F$43)</f>
        <v>0</v>
      </c>
      <c r="M31" s="85">
        <f>SUMIF($A$14:$A$43,"43-C",$F$14:$F$43)</f>
        <v>0</v>
      </c>
      <c r="N31" s="85">
        <f>SUMIF($A$14:$A$43,"55-U",$F$14:$F$43)</f>
        <v>0</v>
      </c>
      <c r="P31" s="225">
        <f>($K$31*33)+($L$31*33)+($M$31*33)+($K$32*11)+($L$32*11)+(N31*33)</f>
        <v>0</v>
      </c>
    </row>
    <row r="32" spans="1:16" ht="18.95" customHeight="1" thickBot="1">
      <c r="A32" s="78" t="str">
        <f>IF(C32="","",VLOOKUP(C32,会員!B21:$D$1800,2,FALSE))</f>
        <v/>
      </c>
      <c r="B32" s="134" t="str">
        <f>IF(C32="","",VLOOKUP(C32,会員!B21:$D$1800,3,FALSE))</f>
        <v/>
      </c>
      <c r="C32" s="128"/>
      <c r="D32" s="242"/>
      <c r="E32" s="243"/>
      <c r="F32" s="80"/>
      <c r="G32" s="80"/>
      <c r="H32" s="80"/>
      <c r="J32" s="91" t="s">
        <v>50</v>
      </c>
      <c r="K32" s="91">
        <f>SUMIF($A$14:$A$43,"43-J",$F$14:$F$43)</f>
        <v>0</v>
      </c>
      <c r="L32" s="91">
        <f>SUMIF($A$14:$A$43,"43-H",$F$14:$F$43)</f>
        <v>0</v>
      </c>
      <c r="M32" s="91"/>
      <c r="N32" s="91"/>
      <c r="P32" s="226"/>
    </row>
    <row r="33" spans="1:16" ht="18.95" customHeight="1" thickBot="1">
      <c r="A33" s="82" t="str">
        <f>IF(C33="","",VLOOKUP(C33,会員!B22:$D$1800,2,FALSE))</f>
        <v/>
      </c>
      <c r="B33" s="133" t="str">
        <f>IF(C33="","",VLOOKUP(C33,会員!B22:$D$1800,3,FALSE))</f>
        <v/>
      </c>
      <c r="C33" s="127"/>
      <c r="D33" s="244"/>
      <c r="E33" s="245"/>
      <c r="F33" s="84"/>
      <c r="G33" s="84"/>
      <c r="H33" s="84"/>
      <c r="J33" s="24" t="s">
        <v>1010</v>
      </c>
      <c r="K33" s="81" t="s">
        <v>45</v>
      </c>
      <c r="L33" s="81" t="s">
        <v>46</v>
      </c>
      <c r="M33" s="81" t="s">
        <v>47</v>
      </c>
      <c r="N33" s="81" t="s">
        <v>48</v>
      </c>
    </row>
    <row r="34" spans="1:16" ht="18.95" customHeight="1">
      <c r="A34" s="86" t="str">
        <f>IF(C34="","",VLOOKUP(C34,会員!B23:$D$1800,2,FALSE))</f>
        <v/>
      </c>
      <c r="B34" s="137" t="str">
        <f>IF(C34="","",VLOOKUP(C34,会員!B23:$D$1800,3,FALSE))</f>
        <v/>
      </c>
      <c r="C34" s="129"/>
      <c r="D34" s="240"/>
      <c r="E34" s="241"/>
      <c r="F34" s="80"/>
      <c r="G34" s="80"/>
      <c r="H34" s="88"/>
      <c r="J34" s="85" t="s">
        <v>49</v>
      </c>
      <c r="K34" s="85">
        <f>SUMIF($A$14:$A$43,"44-A",$F$14:$F$43)</f>
        <v>0</v>
      </c>
      <c r="L34" s="85">
        <f>SUMIF($A$14:$A$43,"44-B",$F$14:$F$43)</f>
        <v>0</v>
      </c>
      <c r="M34" s="85">
        <f>SUMIF($A$14:$A$43,"44-C",$F$14:$F$43)</f>
        <v>0</v>
      </c>
      <c r="N34" s="85">
        <f>SUMIF($A$14:$A$43,"55-U",$F$14:$F$43)</f>
        <v>0</v>
      </c>
      <c r="P34" s="225">
        <f>($K$34*33)+($L$34*33)+($M$34*33)+($K$35*11)+($L$35*11)+(N34*33)</f>
        <v>0</v>
      </c>
    </row>
    <row r="35" spans="1:16" ht="18.95" customHeight="1" thickBot="1">
      <c r="A35" s="78" t="str">
        <f>IF(C35="","",VLOOKUP(C35,会員!B24:$D$1800,2,FALSE))</f>
        <v/>
      </c>
      <c r="B35" s="134" t="str">
        <f>IF(C35="","",VLOOKUP(C35,会員!B24:$D$1800,3,FALSE))</f>
        <v/>
      </c>
      <c r="C35" s="128"/>
      <c r="D35" s="242"/>
      <c r="E35" s="243"/>
      <c r="F35" s="80"/>
      <c r="G35" s="80"/>
      <c r="H35" s="80"/>
      <c r="J35" s="91" t="s">
        <v>50</v>
      </c>
      <c r="K35" s="91">
        <f>SUMIF($A$14:$A$43,"44-J",$F$14:$F$43)</f>
        <v>0</v>
      </c>
      <c r="L35" s="91">
        <f>SUMIF($A$14:$A$43,"44-H",$F$14:$F$43)</f>
        <v>0</v>
      </c>
      <c r="M35" s="91"/>
      <c r="N35" s="91"/>
      <c r="P35" s="226"/>
    </row>
    <row r="36" spans="1:16" ht="18.95" customHeight="1" thickBot="1">
      <c r="A36" s="78" t="str">
        <f>IF(C36="","",VLOOKUP(C36,会員!B25:$D$1800,2,FALSE))</f>
        <v/>
      </c>
      <c r="B36" s="134" t="str">
        <f>IF(C36="","",VLOOKUP(C36,会員!B25:$D$1800,3,FALSE))</f>
        <v/>
      </c>
      <c r="C36" s="128"/>
      <c r="D36" s="242"/>
      <c r="E36" s="243"/>
      <c r="F36" s="80"/>
      <c r="G36" s="80"/>
      <c r="H36" s="132"/>
      <c r="J36" s="24" t="s">
        <v>107</v>
      </c>
      <c r="K36" s="81" t="s">
        <v>45</v>
      </c>
      <c r="L36" s="81" t="s">
        <v>46</v>
      </c>
      <c r="M36" s="81" t="s">
        <v>47</v>
      </c>
      <c r="N36" s="81" t="s">
        <v>48</v>
      </c>
    </row>
    <row r="37" spans="1:16" ht="18.95" customHeight="1">
      <c r="A37" s="78" t="str">
        <f>IF(C37="","",VLOOKUP(C37,会員!B26:$D$1800,2,FALSE))</f>
        <v/>
      </c>
      <c r="B37" s="134" t="str">
        <f>IF(C37="","",VLOOKUP(C37,会員!B26:$D$1800,3,FALSE))</f>
        <v/>
      </c>
      <c r="C37" s="128"/>
      <c r="D37" s="242"/>
      <c r="E37" s="243"/>
      <c r="F37" s="80"/>
      <c r="G37" s="80"/>
      <c r="H37" s="80"/>
      <c r="J37" s="85" t="s">
        <v>49</v>
      </c>
      <c r="K37" s="85">
        <f>SUMIF($A$14:$A$43,"45-A",$F$14:$F$43)</f>
        <v>0</v>
      </c>
      <c r="L37" s="85">
        <f>SUMIF($A$14:$A$43,"45-B",$F$14:$F$43)</f>
        <v>0</v>
      </c>
      <c r="M37" s="85">
        <f>SUMIF($A$14:$A$43,"45-C",$F$14:$F$43)</f>
        <v>0</v>
      </c>
      <c r="N37" s="85">
        <f>SUMIF($A$14:$A$43,"55-U",$F$14:$F$43)</f>
        <v>0</v>
      </c>
      <c r="P37" s="225">
        <f>($K$37*33)+($L$37*33)+($M$37*33)+($K$38*11)+($L$38*11)+(N37*33)</f>
        <v>0</v>
      </c>
    </row>
    <row r="38" spans="1:16" ht="18.95" customHeight="1" thickBot="1">
      <c r="A38" s="82" t="str">
        <f>IF(C38="","",VLOOKUP(C38,会員!B27:$D$1800,2,FALSE))</f>
        <v/>
      </c>
      <c r="B38" s="133" t="str">
        <f>IF(C38="","",VLOOKUP(C38,会員!B27:$D$1800,3,FALSE))</f>
        <v/>
      </c>
      <c r="C38" s="127"/>
      <c r="D38" s="244"/>
      <c r="E38" s="245"/>
      <c r="F38" s="84"/>
      <c r="G38" s="84"/>
      <c r="H38" s="84"/>
      <c r="J38" s="91" t="s">
        <v>50</v>
      </c>
      <c r="K38" s="91">
        <f>SUMIF($A$14:$A$43,"45-J",$F$14:$F$43)</f>
        <v>0</v>
      </c>
      <c r="L38" s="91">
        <f>SUMIF($A$14:$A$43,"45-H",$F$14:$F$43)</f>
        <v>0</v>
      </c>
      <c r="M38" s="91"/>
      <c r="N38" s="91"/>
      <c r="P38" s="226"/>
    </row>
    <row r="39" spans="1:16" ht="18.95" customHeight="1" thickBot="1">
      <c r="A39" s="86" t="str">
        <f>IF(C39="","",VLOOKUP(C39,会員!B28:$D$1800,2,FALSE))</f>
        <v/>
      </c>
      <c r="B39" s="137" t="str">
        <f>IF(C39="","",VLOOKUP(C39,会員!B28:$D$1800,3,FALSE))</f>
        <v/>
      </c>
      <c r="C39" s="129"/>
      <c r="D39" s="240"/>
      <c r="E39" s="241"/>
      <c r="F39" s="80"/>
      <c r="G39" s="80"/>
      <c r="H39" s="88"/>
      <c r="J39" s="24" t="s">
        <v>108</v>
      </c>
      <c r="K39" s="81" t="s">
        <v>45</v>
      </c>
      <c r="L39" s="81" t="s">
        <v>46</v>
      </c>
      <c r="M39" s="81" t="s">
        <v>47</v>
      </c>
      <c r="N39" s="81" t="s">
        <v>48</v>
      </c>
    </row>
    <row r="40" spans="1:16" ht="18.95" customHeight="1">
      <c r="A40" s="78" t="str">
        <f>IF(C40="","",VLOOKUP(C40,会員!B29:$D$1800,2,FALSE))</f>
        <v/>
      </c>
      <c r="B40" s="134" t="str">
        <f>IF(C40="","",VLOOKUP(C40,会員!B29:$D$1800,3,FALSE))</f>
        <v/>
      </c>
      <c r="C40" s="128"/>
      <c r="D40" s="242"/>
      <c r="E40" s="243"/>
      <c r="F40" s="80"/>
      <c r="G40" s="80"/>
      <c r="H40" s="80"/>
      <c r="J40" s="85" t="s">
        <v>49</v>
      </c>
      <c r="K40" s="85">
        <f>SUMIF($A$14:$A$43,"46-A",$F$14:$F$43)</f>
        <v>0</v>
      </c>
      <c r="L40" s="85">
        <f>SUMIF($A$14:$A$43,"46-B",$F$14:$F$43)</f>
        <v>0</v>
      </c>
      <c r="M40" s="85">
        <f>SUMIF($A$14:$A$43,"46-C",$F$14:$F$43)</f>
        <v>0</v>
      </c>
      <c r="N40" s="85">
        <f>SUMIF($A$14:$A$43,"55-U",$F$14:$F$43)</f>
        <v>0</v>
      </c>
      <c r="P40" s="225">
        <f>($K$40*33)+($L$40*33)+($M$40*33)+($K$41*11)+($L$41*11)+(N40*33)</f>
        <v>0</v>
      </c>
    </row>
    <row r="41" spans="1:16" ht="18.95" customHeight="1" thickBot="1">
      <c r="A41" s="78" t="str">
        <f>IF(C41="","",VLOOKUP(C41,会員!B30:$D$1800,2,FALSE))</f>
        <v/>
      </c>
      <c r="B41" s="134" t="str">
        <f>IF(C41="","",VLOOKUP(C41,会員!B30:$D$1800,3,FALSE))</f>
        <v/>
      </c>
      <c r="C41" s="128"/>
      <c r="D41" s="242"/>
      <c r="E41" s="243"/>
      <c r="F41" s="80"/>
      <c r="G41" s="80"/>
      <c r="H41" s="132"/>
      <c r="J41" s="91" t="s">
        <v>50</v>
      </c>
      <c r="K41" s="91">
        <f>SUMIF($A$14:$A$43,"46-J",$F$14:$F$43)</f>
        <v>0</v>
      </c>
      <c r="L41" s="91">
        <f>SUMIF($A$14:$A$43,"46-H",$F$14:$F$43)</f>
        <v>0</v>
      </c>
      <c r="M41" s="91"/>
      <c r="N41" s="91"/>
      <c r="P41" s="226"/>
    </row>
    <row r="42" spans="1:16" ht="18.95" customHeight="1" thickBot="1">
      <c r="A42" s="78" t="str">
        <f>IF(C42="","",VLOOKUP(C42,会員!B31:$D$1800,2,FALSE))</f>
        <v/>
      </c>
      <c r="B42" s="134" t="str">
        <f>IF(C42="","",VLOOKUP(C42,会員!B31:$D$1800,3,FALSE))</f>
        <v/>
      </c>
      <c r="C42" s="128"/>
      <c r="D42" s="242"/>
      <c r="E42" s="243"/>
      <c r="F42" s="80"/>
      <c r="G42" s="80"/>
      <c r="H42" s="80"/>
      <c r="J42" s="24" t="s">
        <v>109</v>
      </c>
      <c r="K42" s="81" t="s">
        <v>45</v>
      </c>
      <c r="L42" s="81" t="s">
        <v>46</v>
      </c>
      <c r="M42" s="81" t="s">
        <v>47</v>
      </c>
      <c r="N42" s="81" t="s">
        <v>48</v>
      </c>
    </row>
    <row r="43" spans="1:16" ht="18.95" customHeight="1" thickBot="1">
      <c r="A43" s="82" t="str">
        <f>IF(C43="","",VLOOKUP(C43,会員!B32:$D$1800,2,FALSE))</f>
        <v/>
      </c>
      <c r="B43" s="133" t="str">
        <f>IF(C43="","",VLOOKUP(C43,会員!B32:$D$1800,3,FALSE))</f>
        <v/>
      </c>
      <c r="C43" s="127"/>
      <c r="D43" s="244"/>
      <c r="E43" s="245"/>
      <c r="F43" s="84"/>
      <c r="G43" s="84"/>
      <c r="H43" s="84"/>
      <c r="J43" s="85" t="s">
        <v>49</v>
      </c>
      <c r="K43" s="85">
        <f>SUMIF($A$14:$A$43,"47-A",$F$14:$F$43)</f>
        <v>0</v>
      </c>
      <c r="L43" s="85">
        <f>SUMIF($A$14:$A$43,"47-B",$F$14:$F$43)</f>
        <v>0</v>
      </c>
      <c r="M43" s="85">
        <f>SUMIF($A$14:$A$43,"47-C",$F$14:$F$43)</f>
        <v>0</v>
      </c>
      <c r="N43" s="85">
        <f>SUMIF($A$14:$A$43,"55-U",$F$14:$F$43)</f>
        <v>0</v>
      </c>
      <c r="P43" s="225">
        <f>($K$43*33)+($L$43*33)+($M$43*33)+($K$44*11)+($L$44*11)+(N43*33)</f>
        <v>0</v>
      </c>
    </row>
    <row r="44" spans="1:16" ht="14.45" customHeight="1" thickBot="1">
      <c r="A44" s="217" t="s">
        <v>53</v>
      </c>
      <c r="B44" s="248"/>
      <c r="C44" s="221" t="s">
        <v>54</v>
      </c>
      <c r="D44" s="85" t="s">
        <v>49</v>
      </c>
      <c r="E44" s="126"/>
      <c r="F44" s="221" t="s">
        <v>111</v>
      </c>
      <c r="G44" s="238"/>
      <c r="H44" s="227" t="s">
        <v>56</v>
      </c>
      <c r="J44" s="91" t="s">
        <v>50</v>
      </c>
      <c r="K44" s="91">
        <f>SUMIF($A$14:$A$43,"47-J",$F$14:$F$43)</f>
        <v>0</v>
      </c>
      <c r="L44" s="91">
        <f>SUMIF($A$14:$A$43,"47-H",$F$14:$F$43)</f>
        <v>0</v>
      </c>
      <c r="M44" s="91"/>
      <c r="N44" s="91"/>
      <c r="P44" s="226"/>
    </row>
    <row r="45" spans="1:16" ht="14.45" customHeight="1" thickBot="1">
      <c r="A45" s="218"/>
      <c r="B45" s="237"/>
      <c r="C45" s="222"/>
      <c r="D45" s="91" t="s">
        <v>110</v>
      </c>
      <c r="E45" s="125"/>
      <c r="F45" s="222"/>
      <c r="G45" s="239"/>
      <c r="H45" s="228"/>
      <c r="K45" s="81" t="s">
        <v>51</v>
      </c>
      <c r="L45" s="81" t="s">
        <v>52</v>
      </c>
    </row>
    <row r="46" spans="1:16" ht="7.15" customHeight="1" thickBot="1"/>
    <row r="47" spans="1:16">
      <c r="E47" s="94" t="s">
        <v>58</v>
      </c>
      <c r="F47" s="95"/>
      <c r="G47" s="95"/>
      <c r="H47" s="42"/>
      <c r="J47" s="221" t="s">
        <v>111</v>
      </c>
      <c r="K47" s="225">
        <f>P22+P25+P28+P31+P34+P37+P40+P43+P18</f>
        <v>0</v>
      </c>
      <c r="M47" s="211" t="s">
        <v>57</v>
      </c>
      <c r="N47" s="211"/>
    </row>
    <row r="48" spans="1:16" ht="14.25" thickBot="1">
      <c r="E48" s="43"/>
      <c r="F48" s="53"/>
      <c r="G48" s="24">
        <f>ＪＢ個人競技記録報告書!G48</f>
        <v>0</v>
      </c>
      <c r="H48" s="44" t="s">
        <v>21</v>
      </c>
      <c r="J48" s="222"/>
      <c r="K48" s="226"/>
      <c r="M48" s="211"/>
      <c r="N48" s="211"/>
    </row>
    <row r="49" spans="5:14" ht="14.25" thickBot="1">
      <c r="E49" s="43" t="str">
        <f>ＪＢ個人競技記録報告書!E49</f>
        <v>立会審判員</v>
      </c>
      <c r="H49" s="96"/>
    </row>
    <row r="50" spans="5:14">
      <c r="E50" s="43"/>
      <c r="G50" s="24" t="e">
        <f>ＪＢ個人競技記録報告書!#REF!</f>
        <v>#REF!</v>
      </c>
      <c r="H50" s="44" t="s">
        <v>21</v>
      </c>
      <c r="J50" s="229" t="s">
        <v>112</v>
      </c>
      <c r="K50" s="225">
        <f>SUM(K22:N22,K25:N25,K28:N28,K31:N31,K34:N34,K37:N37,K40:N40,K43:N43,K18:N18)</f>
        <v>0</v>
      </c>
      <c r="M50" s="211" t="s">
        <v>57</v>
      </c>
      <c r="N50" s="211"/>
    </row>
    <row r="51" spans="5:14" ht="6.75" customHeight="1" thickBot="1">
      <c r="E51" s="45"/>
      <c r="F51" s="46"/>
      <c r="G51" s="47"/>
      <c r="H51" s="48"/>
      <c r="J51" s="230"/>
      <c r="K51" s="226"/>
      <c r="M51" s="211"/>
      <c r="N51" s="211"/>
    </row>
    <row r="52" spans="5:14" ht="7.5" customHeight="1" thickBot="1">
      <c r="J52" s="97"/>
    </row>
    <row r="53" spans="5:14">
      <c r="J53" s="229" t="s">
        <v>113</v>
      </c>
      <c r="K53" s="225">
        <f>SUM(K23:N23,K26:N26,K29:N29,K32:N32,K35:N35,K38:N38,K41:N41,K44:N44,K19:N19)</f>
        <v>0</v>
      </c>
      <c r="M53" s="211" t="s">
        <v>57</v>
      </c>
      <c r="N53" s="211"/>
    </row>
    <row r="54" spans="5:14" ht="14.25" thickBot="1">
      <c r="J54" s="230"/>
      <c r="K54" s="226"/>
      <c r="M54" s="211"/>
      <c r="N54" s="211"/>
    </row>
  </sheetData>
  <mergeCells count="67">
    <mergeCell ref="P18:P19"/>
    <mergeCell ref="J18:J19"/>
    <mergeCell ref="J50:J51"/>
    <mergeCell ref="K50:K51"/>
    <mergeCell ref="M50:N51"/>
    <mergeCell ref="P22:P23"/>
    <mergeCell ref="P25:P26"/>
    <mergeCell ref="P28:P29"/>
    <mergeCell ref="P31:P32"/>
    <mergeCell ref="P34:P35"/>
    <mergeCell ref="J53:J54"/>
    <mergeCell ref="K53:K54"/>
    <mergeCell ref="M53:N54"/>
    <mergeCell ref="P37:P38"/>
    <mergeCell ref="P40:P41"/>
    <mergeCell ref="P43:P44"/>
    <mergeCell ref="M47:N48"/>
    <mergeCell ref="J47:J48"/>
    <mergeCell ref="K47:K48"/>
    <mergeCell ref="D43:E43"/>
    <mergeCell ref="D38:E38"/>
    <mergeCell ref="D39:E39"/>
    <mergeCell ref="D40:E40"/>
    <mergeCell ref="D41:E41"/>
    <mergeCell ref="D42:E42"/>
    <mergeCell ref="A44:A45"/>
    <mergeCell ref="B44:B45"/>
    <mergeCell ref="C44:C45"/>
    <mergeCell ref="F12:G12"/>
    <mergeCell ref="H44:H45"/>
    <mergeCell ref="D34:E34"/>
    <mergeCell ref="D35:E35"/>
    <mergeCell ref="D36:E36"/>
    <mergeCell ref="D37:E37"/>
    <mergeCell ref="D28:E28"/>
    <mergeCell ref="D29:E29"/>
    <mergeCell ref="F44:F45"/>
    <mergeCell ref="G44:G45"/>
    <mergeCell ref="D18:E18"/>
    <mergeCell ref="D19:E19"/>
    <mergeCell ref="D20:E20"/>
    <mergeCell ref="D21:E21"/>
    <mergeCell ref="D22:E22"/>
    <mergeCell ref="D23:E23"/>
    <mergeCell ref="D24:E24"/>
    <mergeCell ref="D25:E25"/>
    <mergeCell ref="D26:E26"/>
    <mergeCell ref="D27:E27"/>
    <mergeCell ref="D30:E30"/>
    <mergeCell ref="D31:E31"/>
    <mergeCell ref="D32:E32"/>
    <mergeCell ref="D33:E33"/>
    <mergeCell ref="H9:H11"/>
    <mergeCell ref="A10:B10"/>
    <mergeCell ref="D10:E10"/>
    <mergeCell ref="F10:G10"/>
    <mergeCell ref="F11:G11"/>
    <mergeCell ref="A2:H2"/>
    <mergeCell ref="A3:H3"/>
    <mergeCell ref="A4:H4"/>
    <mergeCell ref="A6:B6"/>
    <mergeCell ref="A8:B8"/>
    <mergeCell ref="D13:E13"/>
    <mergeCell ref="D14:E14"/>
    <mergeCell ref="D15:E15"/>
    <mergeCell ref="D16:E16"/>
    <mergeCell ref="D17:E17"/>
  </mergeCells>
  <phoneticPr fontId="2"/>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競技会登録申請書 </vt:lpstr>
      <vt:lpstr>競技会公認料計算書（県連用）</vt:lpstr>
      <vt:lpstr>ＪＢ個人競技記録報告書</vt:lpstr>
      <vt:lpstr>会場</vt:lpstr>
      <vt:lpstr>競技方法</vt:lpstr>
      <vt:lpstr>原紙 (2)</vt:lpstr>
      <vt:lpstr>原紙 (3)</vt:lpstr>
      <vt:lpstr>原紙 (4)</vt:lpstr>
      <vt:lpstr>原紙 (5)</vt:lpstr>
      <vt:lpstr>原紙 (6)</vt:lpstr>
      <vt:lpstr>原紙 (7)</vt:lpstr>
      <vt:lpstr>原紙 (8)</vt:lpstr>
      <vt:lpstr>下書き</vt:lpstr>
      <vt:lpstr>会員</vt:lpstr>
      <vt:lpstr>ＪＢ個人競技記録報告書!Print_Area</vt:lpstr>
      <vt:lpstr>'競技会登録申請書 '!Print_Area</vt:lpstr>
      <vt:lpstr>'原紙 (2)'!Print_Area</vt:lpstr>
      <vt:lpstr>'原紙 (3)'!Print_Area</vt:lpstr>
      <vt:lpstr>'原紙 (4)'!Print_Area</vt:lpstr>
      <vt:lpstr>'原紙 (5)'!Print_Area</vt:lpstr>
      <vt:lpstr>'原紙 (6)'!Print_Area</vt:lpstr>
      <vt:lpstr>'原紙 (7)'!Print_Area</vt:lpstr>
      <vt:lpstr>'原紙 (8)'!Print_Area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元貴 戸髙</dc:creator>
  <cp:lastModifiedBy>元貴 戸髙</cp:lastModifiedBy>
  <cp:lastPrinted>2024-04-23T14:37:14Z</cp:lastPrinted>
  <dcterms:created xsi:type="dcterms:W3CDTF">2024-04-23T11:36:28Z</dcterms:created>
  <dcterms:modified xsi:type="dcterms:W3CDTF">2024-04-29T12:39:52Z</dcterms:modified>
</cp:coreProperties>
</file>