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5.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Owner\AppData\Local\Microsoft\Windows\INetCache\Content.Outlook\FR0IJ43V\"/>
    </mc:Choice>
  </mc:AlternateContent>
  <xr:revisionPtr revIDLastSave="0" documentId="13_ncr:1_{B8678F51-59FE-49C9-AF20-DE2FECD15972}" xr6:coauthVersionLast="47" xr6:coauthVersionMax="47" xr10:uidLastSave="{00000000-0000-0000-0000-000000000000}"/>
  <workbookProtection workbookAlgorithmName="SHA-512" workbookHashValue="5k6lo2v8rsm3vp0UDrHhpEHnVYCH3mPZT3jIKr+4ULI0joeqjRjf/eYHia/QOeZVUbzJcybLfx9/gn90hTLxCw==" workbookSaltValue="8FijktrYNOjsAt7cfLsPXw==" workbookSpinCount="100000" lockStructure="1"/>
  <bookViews>
    <workbookView xWindow="-120" yWindow="-120" windowWidth="29040" windowHeight="15840" tabRatio="992" activeTab="3" xr2:uid="{00000000-000D-0000-FFFF-FFFF00000000}"/>
  </bookViews>
  <sheets>
    <sheet name="リーグ公認申請書" sheetId="1" r:id="rId1"/>
    <sheet name="リーグ公認料計算書（県連用）" sheetId="6" r:id="rId2"/>
    <sheet name="リーグ公認料計算書(協会用)" sheetId="11" r:id="rId3"/>
    <sheet name="リーグ参加者名簿" sheetId="16" r:id="rId4"/>
    <sheet name="ＪＢ個人競技記録報告書" sheetId="18" r:id="rId5"/>
    <sheet name="リーグ公認料計算書（協会用７月以降）" sheetId="12" r:id="rId6"/>
    <sheet name="会場" sheetId="17" r:id="rId7"/>
    <sheet name="原紙 (2)" sheetId="19" state="hidden" r:id="rId8"/>
    <sheet name="原紙 (3)" sheetId="20" state="hidden" r:id="rId9"/>
    <sheet name="原紙 (4)" sheetId="21" state="hidden" r:id="rId10"/>
    <sheet name="原紙 (5)" sheetId="22" state="hidden" r:id="rId11"/>
    <sheet name="原紙 (6)" sheetId="23" state="hidden" r:id="rId12"/>
    <sheet name="原紙 (7)" sheetId="24" state="hidden" r:id="rId13"/>
    <sheet name="原紙 (8)" sheetId="25" state="hidden" r:id="rId14"/>
    <sheet name="会員" sheetId="27" state="hidden" r:id="rId15"/>
  </sheets>
  <definedNames>
    <definedName name="_xlnm._FilterDatabase" localSheetId="4" hidden="1">ＪＢ個人競技記録報告書!$A$14:$C$41</definedName>
    <definedName name="_xlnm._FilterDatabase" localSheetId="14" hidden="1">会員!$B$2:$G$379</definedName>
    <definedName name="Ｈ２３会員" localSheetId="14">会員!#REF!</definedName>
    <definedName name="Ｈ２３会員">#REF!</definedName>
    <definedName name="_xlnm.Print_Area" localSheetId="4">ＪＢ個人競技記録報告書!$A$1:$H$51</definedName>
    <definedName name="_xlnm.Print_Area" localSheetId="0">リーグ公認申請書!$A$1:$BP$43</definedName>
    <definedName name="_xlnm.Print_Area" localSheetId="3">リーグ参加者名簿!$A$1:$R$32</definedName>
    <definedName name="_xlnm.Print_Area" localSheetId="7">'原紙 (2)'!$A$1:$H$51</definedName>
    <definedName name="_xlnm.Print_Area" localSheetId="8">'原紙 (3)'!$A$1:$H$51</definedName>
    <definedName name="_xlnm.Print_Area" localSheetId="9">'原紙 (4)'!$A$1:$H$51</definedName>
    <definedName name="_xlnm.Print_Area" localSheetId="10">'原紙 (5)'!$A$1:$H$51</definedName>
    <definedName name="_xlnm.Print_Area" localSheetId="11">'原紙 (6)'!$A$1:$H$51</definedName>
    <definedName name="_xlnm.Print_Area" localSheetId="12">'原紙 (7)'!$A$1:$H$51</definedName>
    <definedName name="_xlnm.Print_Area" localSheetId="13">'原紙 (8)'!$A$1:$H$51</definedName>
    <definedName name="かいいん">#REF!</definedName>
    <definedName name="会員" localSheetId="14">会員!#REF!</definedName>
    <definedName name="会員">#REF!</definedName>
    <definedName name="会員番号" localSheetId="14">会員!#REF!</definedName>
    <definedName name="会員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16" l="1"/>
  <c r="R9" i="6"/>
  <c r="AS31" i="1"/>
  <c r="BK31" i="1"/>
  <c r="AC31" i="1"/>
  <c r="BD31" i="1"/>
  <c r="AL31" i="1"/>
  <c r="V31" i="1"/>
  <c r="E50" i="18"/>
  <c r="E49" i="18"/>
  <c r="G50" i="18"/>
  <c r="G48" i="18"/>
  <c r="M20" i="1"/>
  <c r="H8" i="18" s="1"/>
  <c r="U1" i="16"/>
  <c r="B44" i="18" s="1"/>
  <c r="H13" i="16"/>
  <c r="L13" i="16"/>
  <c r="H12" i="16"/>
  <c r="L12" i="16"/>
  <c r="L14" i="16"/>
  <c r="L15" i="16"/>
  <c r="L16" i="16"/>
  <c r="L17" i="16"/>
  <c r="L18" i="16"/>
  <c r="L19" i="16"/>
  <c r="L20" i="16"/>
  <c r="L21" i="16"/>
  <c r="L22" i="16"/>
  <c r="L23" i="16"/>
  <c r="L24" i="16"/>
  <c r="L25" i="16"/>
  <c r="L26" i="16"/>
  <c r="L27" i="16"/>
  <c r="L28" i="16"/>
  <c r="L29" i="16"/>
  <c r="L30" i="16"/>
  <c r="H14" i="16"/>
  <c r="H15" i="16"/>
  <c r="H16" i="16"/>
  <c r="H17" i="16"/>
  <c r="H18" i="16"/>
  <c r="H19" i="16"/>
  <c r="H20" i="16"/>
  <c r="H21" i="16"/>
  <c r="H22" i="16"/>
  <c r="H23" i="16"/>
  <c r="H24" i="16"/>
  <c r="H25" i="16"/>
  <c r="H26" i="16"/>
  <c r="H27" i="16"/>
  <c r="H28" i="16"/>
  <c r="H29" i="16"/>
  <c r="H30" i="16"/>
  <c r="L11" i="16"/>
  <c r="H11" i="16"/>
  <c r="C14" i="18"/>
  <c r="B14" i="18" s="1"/>
  <c r="E11" i="16"/>
  <c r="A11" i="16"/>
  <c r="C37" i="18"/>
  <c r="E12" i="16"/>
  <c r="E13" i="16"/>
  <c r="E14" i="16"/>
  <c r="E15" i="16"/>
  <c r="E16" i="16"/>
  <c r="E17" i="16"/>
  <c r="E18" i="16"/>
  <c r="E19" i="16"/>
  <c r="E20" i="16"/>
  <c r="E21" i="16"/>
  <c r="E22" i="16"/>
  <c r="E23" i="16"/>
  <c r="E24" i="16"/>
  <c r="E25" i="16"/>
  <c r="E26" i="16"/>
  <c r="E27" i="16"/>
  <c r="E28" i="16"/>
  <c r="E29" i="16"/>
  <c r="E30" i="16"/>
  <c r="A12" i="16"/>
  <c r="A13" i="16"/>
  <c r="A14" i="16"/>
  <c r="A15" i="16"/>
  <c r="A16" i="16"/>
  <c r="A17" i="16"/>
  <c r="A18" i="16"/>
  <c r="A19" i="16"/>
  <c r="A20" i="16"/>
  <c r="A21" i="16"/>
  <c r="A22" i="16"/>
  <c r="A23" i="16"/>
  <c r="A24" i="16"/>
  <c r="A25" i="16"/>
  <c r="A26" i="16"/>
  <c r="A27" i="16"/>
  <c r="A28" i="16"/>
  <c r="A29" i="16"/>
  <c r="A30" i="16"/>
  <c r="C15" i="18"/>
  <c r="A15" i="18" s="1"/>
  <c r="C16" i="18"/>
  <c r="A16" i="18" s="1"/>
  <c r="C17" i="18"/>
  <c r="A17" i="18" s="1"/>
  <c r="C18" i="18"/>
  <c r="A18" i="18" s="1"/>
  <c r="C19" i="18"/>
  <c r="A19" i="18" s="1"/>
  <c r="C20" i="18"/>
  <c r="A20" i="18" s="1"/>
  <c r="C21" i="18"/>
  <c r="A21" i="18" s="1"/>
  <c r="C22" i="18"/>
  <c r="A22" i="18" s="1"/>
  <c r="C23" i="18"/>
  <c r="A23" i="18" s="1"/>
  <c r="C24" i="18"/>
  <c r="A24" i="18" s="1"/>
  <c r="C25" i="18"/>
  <c r="A25" i="18" s="1"/>
  <c r="C26" i="18"/>
  <c r="A26" i="18" s="1"/>
  <c r="C27" i="18"/>
  <c r="A27" i="18" s="1"/>
  <c r="C28" i="18"/>
  <c r="A28" i="18" s="1"/>
  <c r="C29" i="18"/>
  <c r="A29" i="18" s="1"/>
  <c r="C30" i="18"/>
  <c r="A30" i="18" s="1"/>
  <c r="C31" i="18"/>
  <c r="A31" i="18" s="1"/>
  <c r="C32" i="18"/>
  <c r="A32" i="18" s="1"/>
  <c r="C33" i="18"/>
  <c r="A33" i="18" s="1"/>
  <c r="C34" i="18"/>
  <c r="A34" i="18" s="1"/>
  <c r="C35" i="18"/>
  <c r="A35" i="18" s="1"/>
  <c r="C36" i="18"/>
  <c r="A36" i="18" s="1"/>
  <c r="A37" i="18"/>
  <c r="C38" i="18"/>
  <c r="A38" i="18" s="1"/>
  <c r="C39" i="18"/>
  <c r="A39" i="18" s="1"/>
  <c r="C40" i="18"/>
  <c r="A40" i="18" s="1"/>
  <c r="C41" i="18"/>
  <c r="A41" i="18" s="1"/>
  <c r="C42" i="18"/>
  <c r="A42" i="18" s="1"/>
  <c r="C43" i="18"/>
  <c r="A43" i="18" s="1"/>
  <c r="P43" i="19"/>
  <c r="P43" i="20"/>
  <c r="P43" i="21"/>
  <c r="P43" i="22"/>
  <c r="P43" i="23"/>
  <c r="P43" i="24"/>
  <c r="P43" i="25"/>
  <c r="P40" i="19"/>
  <c r="P40" i="20"/>
  <c r="P40" i="21"/>
  <c r="P40" i="22"/>
  <c r="P40" i="23"/>
  <c r="P40" i="24"/>
  <c r="P40" i="25"/>
  <c r="P37" i="19"/>
  <c r="P37" i="20"/>
  <c r="P37" i="21"/>
  <c r="P37" i="22"/>
  <c r="P37" i="23"/>
  <c r="P37" i="24"/>
  <c r="P37" i="25"/>
  <c r="P34" i="19"/>
  <c r="P34" i="20"/>
  <c r="P34" i="21"/>
  <c r="P34" i="22"/>
  <c r="P34" i="23"/>
  <c r="P34" i="24"/>
  <c r="P34" i="25"/>
  <c r="P31" i="19"/>
  <c r="P31" i="20"/>
  <c r="P31" i="21"/>
  <c r="P31" i="22"/>
  <c r="P31" i="23"/>
  <c r="P31" i="24"/>
  <c r="P31" i="25"/>
  <c r="P28" i="19"/>
  <c r="P28" i="20"/>
  <c r="P28" i="21"/>
  <c r="P28" i="22"/>
  <c r="P28" i="23"/>
  <c r="P28" i="24"/>
  <c r="P28" i="25"/>
  <c r="P25" i="19"/>
  <c r="P25" i="20"/>
  <c r="P25" i="21"/>
  <c r="P25" i="22"/>
  <c r="P25" i="23"/>
  <c r="P25" i="24"/>
  <c r="P25" i="25"/>
  <c r="P22" i="19"/>
  <c r="P22" i="20"/>
  <c r="P22" i="21"/>
  <c r="P22" i="22"/>
  <c r="P22" i="23"/>
  <c r="P22" i="24"/>
  <c r="P22" i="25"/>
  <c r="P18" i="19"/>
  <c r="P18" i="20"/>
  <c r="P18" i="21"/>
  <c r="P18" i="22"/>
  <c r="P18" i="23"/>
  <c r="P18" i="24"/>
  <c r="P18" i="25"/>
  <c r="C10" i="18"/>
  <c r="C10" i="23" s="1"/>
  <c r="H39" i="1"/>
  <c r="F11" i="18"/>
  <c r="F11" i="24" s="1"/>
  <c r="F10" i="18"/>
  <c r="F10" i="23" s="1"/>
  <c r="C8" i="18"/>
  <c r="C8" i="24" s="1"/>
  <c r="G50" i="25"/>
  <c r="E49" i="25"/>
  <c r="G48" i="25"/>
  <c r="B43" i="25"/>
  <c r="A43" i="25"/>
  <c r="B42" i="25"/>
  <c r="A42" i="25"/>
  <c r="B41" i="25"/>
  <c r="A41" i="25"/>
  <c r="B40" i="25"/>
  <c r="A40" i="25"/>
  <c r="B39" i="25"/>
  <c r="A39" i="25"/>
  <c r="B38" i="25"/>
  <c r="A38" i="25"/>
  <c r="B37" i="25"/>
  <c r="A37" i="25"/>
  <c r="B36" i="25"/>
  <c r="A36" i="25"/>
  <c r="B35" i="25"/>
  <c r="A35" i="25"/>
  <c r="B34" i="25"/>
  <c r="A34" i="25"/>
  <c r="B33" i="25"/>
  <c r="A33" i="25"/>
  <c r="L32" i="25"/>
  <c r="B32" i="25"/>
  <c r="A32" i="25"/>
  <c r="B31" i="25"/>
  <c r="A31" i="25"/>
  <c r="B30" i="25"/>
  <c r="A30" i="25"/>
  <c r="B29" i="25"/>
  <c r="A29" i="25"/>
  <c r="B28" i="25"/>
  <c r="A28" i="25"/>
  <c r="B27" i="25"/>
  <c r="A27" i="25"/>
  <c r="B26" i="25"/>
  <c r="A26" i="25"/>
  <c r="K35" i="25" s="1"/>
  <c r="B25" i="25"/>
  <c r="A25" i="25"/>
  <c r="B24" i="25"/>
  <c r="A24" i="25"/>
  <c r="B23" i="25"/>
  <c r="A23" i="25"/>
  <c r="B22" i="25"/>
  <c r="A22" i="25"/>
  <c r="B21" i="25"/>
  <c r="A21" i="25"/>
  <c r="B20" i="25"/>
  <c r="A20" i="25"/>
  <c r="B19" i="25"/>
  <c r="A19" i="25"/>
  <c r="B18" i="25"/>
  <c r="A18" i="25"/>
  <c r="B17" i="25"/>
  <c r="A17" i="25"/>
  <c r="B16" i="25"/>
  <c r="A16" i="25"/>
  <c r="B15" i="25"/>
  <c r="A15" i="25"/>
  <c r="L43" i="25" s="1"/>
  <c r="B14" i="25"/>
  <c r="A14" i="25"/>
  <c r="C10" i="25"/>
  <c r="G8" i="25"/>
  <c r="G50" i="24"/>
  <c r="E49" i="24"/>
  <c r="G48" i="24"/>
  <c r="B43" i="24"/>
  <c r="A43" i="24"/>
  <c r="B42" i="24"/>
  <c r="A42" i="24"/>
  <c r="B41" i="24"/>
  <c r="A41" i="24"/>
  <c r="B40" i="24"/>
  <c r="A40" i="24"/>
  <c r="B39" i="24"/>
  <c r="A39" i="24"/>
  <c r="B38" i="24"/>
  <c r="A38" i="24"/>
  <c r="B37" i="24"/>
  <c r="A37" i="24"/>
  <c r="B36" i="24"/>
  <c r="A36" i="24"/>
  <c r="B35" i="24"/>
  <c r="A35" i="24"/>
  <c r="B34" i="24"/>
  <c r="A34" i="24"/>
  <c r="B33" i="24"/>
  <c r="A33" i="24"/>
  <c r="B32" i="24"/>
  <c r="A32" i="24"/>
  <c r="B31" i="24"/>
  <c r="A31" i="24"/>
  <c r="B30" i="24"/>
  <c r="A30" i="24"/>
  <c r="B29" i="24"/>
  <c r="A29" i="24"/>
  <c r="B28" i="24"/>
  <c r="A28" i="24"/>
  <c r="B27" i="24"/>
  <c r="A27" i="24"/>
  <c r="K32" i="24" s="1"/>
  <c r="B26" i="24"/>
  <c r="A26" i="24"/>
  <c r="B25" i="24"/>
  <c r="A25" i="24"/>
  <c r="B24" i="24"/>
  <c r="A24" i="24"/>
  <c r="L23" i="24"/>
  <c r="B23" i="24"/>
  <c r="A23" i="24"/>
  <c r="B22" i="24"/>
  <c r="A22" i="24"/>
  <c r="B21" i="24"/>
  <c r="A21" i="24"/>
  <c r="B20" i="24"/>
  <c r="A20" i="24"/>
  <c r="K43" i="24" s="1"/>
  <c r="K19" i="24"/>
  <c r="B19" i="24"/>
  <c r="A19" i="24"/>
  <c r="B18" i="24"/>
  <c r="A18" i="24"/>
  <c r="B17" i="24"/>
  <c r="A17" i="24"/>
  <c r="B16" i="24"/>
  <c r="A16" i="24"/>
  <c r="B15" i="24"/>
  <c r="A15" i="24"/>
  <c r="B14" i="24"/>
  <c r="A14" i="24"/>
  <c r="L44" i="24" s="1"/>
  <c r="G8" i="24"/>
  <c r="G50" i="23"/>
  <c r="E49" i="23"/>
  <c r="G48" i="23"/>
  <c r="B43" i="23"/>
  <c r="A43" i="23"/>
  <c r="B42" i="23"/>
  <c r="A42" i="23"/>
  <c r="B41" i="23"/>
  <c r="A41" i="23"/>
  <c r="B40" i="23"/>
  <c r="A40" i="23"/>
  <c r="N25" i="23" s="1"/>
  <c r="B39" i="23"/>
  <c r="A39" i="23"/>
  <c r="B38" i="23"/>
  <c r="A38" i="23"/>
  <c r="B37" i="23"/>
  <c r="A37" i="23"/>
  <c r="B36" i="23"/>
  <c r="A36" i="23"/>
  <c r="B35" i="23"/>
  <c r="A35" i="23"/>
  <c r="B34" i="23"/>
  <c r="A34" i="23"/>
  <c r="B33" i="23"/>
  <c r="A33" i="23"/>
  <c r="B32" i="23"/>
  <c r="A32" i="23"/>
  <c r="B31" i="23"/>
  <c r="A31" i="23"/>
  <c r="B30" i="23"/>
  <c r="A30" i="23"/>
  <c r="B29" i="23"/>
  <c r="A29" i="23"/>
  <c r="B28" i="23"/>
  <c r="A28" i="23"/>
  <c r="B27" i="23"/>
  <c r="A27" i="23"/>
  <c r="K26" i="23"/>
  <c r="B26" i="23"/>
  <c r="A26" i="23"/>
  <c r="M25" i="23"/>
  <c r="B25" i="23"/>
  <c r="A25" i="23"/>
  <c r="B24" i="23"/>
  <c r="A24" i="23"/>
  <c r="B23" i="23"/>
  <c r="A23" i="23"/>
  <c r="N22" i="23"/>
  <c r="B22" i="23"/>
  <c r="A22" i="23"/>
  <c r="B21" i="23"/>
  <c r="A21" i="23"/>
  <c r="B20" i="23"/>
  <c r="A20" i="23"/>
  <c r="K38" i="23" s="1"/>
  <c r="M19" i="23"/>
  <c r="B19" i="23"/>
  <c r="A19" i="23"/>
  <c r="B18" i="23"/>
  <c r="A18" i="23"/>
  <c r="B17" i="23"/>
  <c r="A17" i="23"/>
  <c r="B16" i="23"/>
  <c r="A16" i="23"/>
  <c r="B15" i="23"/>
  <c r="A15" i="23"/>
  <c r="B14" i="23"/>
  <c r="A14" i="23"/>
  <c r="L44" i="23" s="1"/>
  <c r="G8" i="23"/>
  <c r="G50" i="22"/>
  <c r="E49" i="22"/>
  <c r="G48" i="22"/>
  <c r="B43" i="22"/>
  <c r="A43" i="22"/>
  <c r="B42" i="22"/>
  <c r="A42" i="22"/>
  <c r="B41" i="22"/>
  <c r="A41" i="22"/>
  <c r="B40" i="22"/>
  <c r="A40" i="22"/>
  <c r="B39" i="22"/>
  <c r="A39" i="22"/>
  <c r="B38" i="22"/>
  <c r="A38" i="22"/>
  <c r="B37" i="22"/>
  <c r="A37" i="22"/>
  <c r="B36" i="22"/>
  <c r="A36" i="22"/>
  <c r="B35" i="22"/>
  <c r="A35" i="22"/>
  <c r="B34" i="22"/>
  <c r="A34" i="22"/>
  <c r="K41" i="22" s="1"/>
  <c r="B33" i="22"/>
  <c r="A33" i="22"/>
  <c r="K32" i="22"/>
  <c r="B32" i="22"/>
  <c r="A32" i="22"/>
  <c r="N31" i="22"/>
  <c r="B31" i="22"/>
  <c r="A31" i="22"/>
  <c r="L37" i="22" s="1"/>
  <c r="B30" i="22"/>
  <c r="A30" i="22"/>
  <c r="B29" i="22"/>
  <c r="A29" i="22"/>
  <c r="B28" i="22"/>
  <c r="A28" i="22"/>
  <c r="B27" i="22"/>
  <c r="A27" i="22"/>
  <c r="B26" i="22"/>
  <c r="A26" i="22"/>
  <c r="B25" i="22"/>
  <c r="A25" i="22"/>
  <c r="B24" i="22"/>
  <c r="A24" i="22"/>
  <c r="B23" i="22"/>
  <c r="A23" i="22"/>
  <c r="B22" i="22"/>
  <c r="A22" i="22"/>
  <c r="B21" i="22"/>
  <c r="A21" i="22"/>
  <c r="B20" i="22"/>
  <c r="A20" i="22"/>
  <c r="B19" i="22"/>
  <c r="A19" i="22"/>
  <c r="B18" i="22"/>
  <c r="A18" i="22"/>
  <c r="B17" i="22"/>
  <c r="A17" i="22"/>
  <c r="B16" i="22"/>
  <c r="A16" i="22"/>
  <c r="B15" i="22"/>
  <c r="A15" i="22"/>
  <c r="M43" i="22" s="1"/>
  <c r="B14" i="22"/>
  <c r="A14" i="22"/>
  <c r="C10" i="22"/>
  <c r="G8" i="22"/>
  <c r="G50" i="21"/>
  <c r="E49" i="21"/>
  <c r="G48" i="21"/>
  <c r="B43" i="21"/>
  <c r="A43" i="21"/>
  <c r="B42" i="21"/>
  <c r="A42" i="21"/>
  <c r="B41" i="21"/>
  <c r="A41" i="21"/>
  <c r="B40" i="21"/>
  <c r="A40" i="21"/>
  <c r="B39" i="21"/>
  <c r="A39" i="21"/>
  <c r="B38" i="21"/>
  <c r="A38" i="21"/>
  <c r="B37" i="21"/>
  <c r="A37" i="21"/>
  <c r="B36" i="21"/>
  <c r="A36" i="21"/>
  <c r="B35" i="21"/>
  <c r="A35" i="21"/>
  <c r="B34" i="21"/>
  <c r="A34" i="21"/>
  <c r="B33" i="21"/>
  <c r="A33" i="21"/>
  <c r="B32" i="21"/>
  <c r="A32" i="21"/>
  <c r="B31" i="21"/>
  <c r="A31" i="21"/>
  <c r="B30" i="21"/>
  <c r="A30" i="21"/>
  <c r="L29" i="21"/>
  <c r="B29" i="21"/>
  <c r="A29" i="21"/>
  <c r="K28" i="21"/>
  <c r="B28" i="21"/>
  <c r="A28" i="21"/>
  <c r="B27" i="21"/>
  <c r="A27" i="21"/>
  <c r="B26" i="21"/>
  <c r="A26" i="21"/>
  <c r="B25" i="21"/>
  <c r="A25" i="21"/>
  <c r="B24" i="21"/>
  <c r="A24" i="21"/>
  <c r="B23" i="21"/>
  <c r="A23" i="21"/>
  <c r="B22" i="21"/>
  <c r="A22" i="21"/>
  <c r="B21" i="21"/>
  <c r="A21" i="21"/>
  <c r="B20" i="21"/>
  <c r="A20" i="21"/>
  <c r="N37" i="21" s="1"/>
  <c r="B19" i="21"/>
  <c r="A19" i="21"/>
  <c r="B18" i="21"/>
  <c r="A18" i="21"/>
  <c r="B17" i="21"/>
  <c r="A17" i="21"/>
  <c r="B16" i="21"/>
  <c r="A16" i="21"/>
  <c r="B15" i="21"/>
  <c r="A15" i="21"/>
  <c r="B14" i="21"/>
  <c r="A14" i="21"/>
  <c r="C10" i="21"/>
  <c r="G8" i="21"/>
  <c r="G50" i="20"/>
  <c r="E49" i="20"/>
  <c r="G48" i="20"/>
  <c r="B43" i="20"/>
  <c r="A43" i="20"/>
  <c r="B42" i="20"/>
  <c r="A42" i="20"/>
  <c r="B41" i="20"/>
  <c r="A41" i="20"/>
  <c r="B40" i="20"/>
  <c r="A40" i="20"/>
  <c r="B39" i="20"/>
  <c r="A39" i="20"/>
  <c r="B38" i="20"/>
  <c r="A38" i="20"/>
  <c r="B37" i="20"/>
  <c r="A37" i="20"/>
  <c r="B36" i="20"/>
  <c r="A36" i="20"/>
  <c r="B35" i="20"/>
  <c r="A35" i="20"/>
  <c r="B34" i="20"/>
  <c r="A34" i="20"/>
  <c r="B33" i="20"/>
  <c r="A33" i="20"/>
  <c r="B32" i="20"/>
  <c r="A32" i="20"/>
  <c r="B31" i="20"/>
  <c r="A31" i="20"/>
  <c r="B30" i="20"/>
  <c r="A30" i="20"/>
  <c r="B29" i="20"/>
  <c r="A29" i="20"/>
  <c r="B28" i="20"/>
  <c r="A28" i="20"/>
  <c r="B27" i="20"/>
  <c r="A27" i="20"/>
  <c r="B26" i="20"/>
  <c r="A26" i="20"/>
  <c r="B25" i="20"/>
  <c r="A25" i="20"/>
  <c r="B24" i="20"/>
  <c r="A24" i="20"/>
  <c r="B23" i="20"/>
  <c r="A23" i="20"/>
  <c r="B22" i="20"/>
  <c r="A22" i="20"/>
  <c r="B21" i="20"/>
  <c r="A21" i="20"/>
  <c r="B20" i="20"/>
  <c r="A20" i="20"/>
  <c r="L19" i="20"/>
  <c r="B19" i="20"/>
  <c r="A19" i="20"/>
  <c r="B18" i="20"/>
  <c r="A18" i="20"/>
  <c r="B17" i="20"/>
  <c r="A17" i="20"/>
  <c r="B16" i="20"/>
  <c r="A16" i="20"/>
  <c r="B15" i="20"/>
  <c r="A15" i="20"/>
  <c r="K40" i="20" s="1"/>
  <c r="B14" i="20"/>
  <c r="A14" i="20"/>
  <c r="C10" i="20"/>
  <c r="G50" i="19"/>
  <c r="G48" i="19"/>
  <c r="B43" i="19"/>
  <c r="A43" i="19"/>
  <c r="B42" i="19"/>
  <c r="A42" i="19"/>
  <c r="B41" i="19"/>
  <c r="A41" i="19"/>
  <c r="B40" i="19"/>
  <c r="A40" i="19"/>
  <c r="B39" i="19"/>
  <c r="A39" i="19"/>
  <c r="B38" i="19"/>
  <c r="A38" i="19"/>
  <c r="B37" i="19"/>
  <c r="A37" i="19"/>
  <c r="B36" i="19"/>
  <c r="A36" i="19"/>
  <c r="B35" i="19"/>
  <c r="A35" i="19"/>
  <c r="B34" i="19"/>
  <c r="A34" i="19"/>
  <c r="B33" i="19"/>
  <c r="A33" i="19"/>
  <c r="B32" i="19"/>
  <c r="A32" i="19"/>
  <c r="B31" i="19"/>
  <c r="A31" i="19"/>
  <c r="B30" i="19"/>
  <c r="A30" i="19"/>
  <c r="B29" i="19"/>
  <c r="A29" i="19"/>
  <c r="B28" i="19"/>
  <c r="A28" i="19"/>
  <c r="B27" i="19"/>
  <c r="A27" i="19"/>
  <c r="B26" i="19"/>
  <c r="A26" i="19"/>
  <c r="B25" i="19"/>
  <c r="A25" i="19"/>
  <c r="B24" i="19"/>
  <c r="A24" i="19"/>
  <c r="B23" i="19"/>
  <c r="A23" i="19"/>
  <c r="B22" i="19"/>
  <c r="A22" i="19"/>
  <c r="B21" i="19"/>
  <c r="A21" i="19"/>
  <c r="B20" i="19"/>
  <c r="A20" i="19"/>
  <c r="K19" i="19"/>
  <c r="B19" i="19"/>
  <c r="A19" i="19"/>
  <c r="B18" i="19"/>
  <c r="A18" i="19"/>
  <c r="B17" i="19"/>
  <c r="A17" i="19"/>
  <c r="B16" i="19"/>
  <c r="A16" i="19"/>
  <c r="B15" i="19"/>
  <c r="A15" i="19"/>
  <c r="B14" i="19"/>
  <c r="A14" i="19"/>
  <c r="F12" i="18"/>
  <c r="F12" i="22" s="1"/>
  <c r="A6" i="18"/>
  <c r="A6" i="22" s="1"/>
  <c r="B38" i="18" l="1"/>
  <c r="B30" i="18"/>
  <c r="B22" i="18"/>
  <c r="A14" i="18"/>
  <c r="B36" i="18"/>
  <c r="B28" i="18"/>
  <c r="B20" i="18"/>
  <c r="B42" i="18"/>
  <c r="B34" i="18"/>
  <c r="B26" i="18"/>
  <c r="B18" i="18"/>
  <c r="B40" i="18"/>
  <c r="B32" i="18"/>
  <c r="B24" i="18"/>
  <c r="B16" i="18"/>
  <c r="B43" i="18"/>
  <c r="B41" i="18"/>
  <c r="B39" i="18"/>
  <c r="B37" i="18"/>
  <c r="B35" i="18"/>
  <c r="B33" i="18"/>
  <c r="B31" i="18"/>
  <c r="B29" i="18"/>
  <c r="B27" i="18"/>
  <c r="B25" i="18"/>
  <c r="B23" i="18"/>
  <c r="B21" i="18"/>
  <c r="B19" i="18"/>
  <c r="B17" i="18"/>
  <c r="B15" i="18"/>
  <c r="C8" i="21"/>
  <c r="C8" i="22"/>
  <c r="C8" i="23"/>
  <c r="C8" i="25"/>
  <c r="F10" i="24"/>
  <c r="F10" i="21"/>
  <c r="F10" i="25"/>
  <c r="F10" i="22"/>
  <c r="F11" i="25"/>
  <c r="C10" i="24"/>
  <c r="G6" i="22"/>
  <c r="G6" i="20"/>
  <c r="G6" i="19"/>
  <c r="G6" i="25"/>
  <c r="G6" i="24"/>
  <c r="G6" i="23"/>
  <c r="G6" i="21"/>
  <c r="F12" i="23"/>
  <c r="A6" i="21"/>
  <c r="F12" i="20"/>
  <c r="F12" i="21"/>
  <c r="K44" i="19"/>
  <c r="L43" i="19"/>
  <c r="M40" i="19"/>
  <c r="K38" i="19"/>
  <c r="N37" i="19"/>
  <c r="L35" i="19"/>
  <c r="K34" i="19"/>
  <c r="L31" i="19"/>
  <c r="M28" i="19"/>
  <c r="K26" i="19"/>
  <c r="N25" i="19"/>
  <c r="L23" i="19"/>
  <c r="K22" i="19"/>
  <c r="M19" i="19"/>
  <c r="L40" i="19"/>
  <c r="M37" i="19"/>
  <c r="L32" i="19"/>
  <c r="L28" i="19"/>
  <c r="M25" i="19"/>
  <c r="L19" i="19"/>
  <c r="K43" i="19"/>
  <c r="K35" i="19"/>
  <c r="N34" i="19"/>
  <c r="K31" i="19"/>
  <c r="K23" i="19"/>
  <c r="N22" i="19"/>
  <c r="K25" i="19"/>
  <c r="N43" i="19"/>
  <c r="N22" i="20"/>
  <c r="L32" i="20"/>
  <c r="L41" i="21"/>
  <c r="A6" i="19"/>
  <c r="L25" i="19"/>
  <c r="N40" i="19"/>
  <c r="M25" i="20"/>
  <c r="K38" i="21"/>
  <c r="L29" i="19"/>
  <c r="K28" i="20"/>
  <c r="L34" i="21"/>
  <c r="L31" i="24"/>
  <c r="L43" i="24"/>
  <c r="N19" i="19"/>
  <c r="L26" i="19"/>
  <c r="K32" i="19"/>
  <c r="K41" i="19"/>
  <c r="L28" i="20"/>
  <c r="M34" i="20"/>
  <c r="N43" i="20"/>
  <c r="L31" i="21"/>
  <c r="N43" i="21"/>
  <c r="L26" i="22"/>
  <c r="K37" i="22"/>
  <c r="L40" i="22"/>
  <c r="K28" i="23"/>
  <c r="K34" i="23"/>
  <c r="K44" i="23"/>
  <c r="L28" i="24"/>
  <c r="N31" i="24"/>
  <c r="K35" i="24"/>
  <c r="K44" i="24"/>
  <c r="N34" i="25"/>
  <c r="K28" i="19"/>
  <c r="N31" i="19"/>
  <c r="L34" i="19"/>
  <c r="K37" i="19"/>
  <c r="L41" i="19"/>
  <c r="L44" i="20"/>
  <c r="K31" i="20"/>
  <c r="N34" i="20"/>
  <c r="L37" i="20"/>
  <c r="M22" i="21"/>
  <c r="L23" i="21"/>
  <c r="L38" i="21"/>
  <c r="K44" i="21"/>
  <c r="K19" i="22"/>
  <c r="L22" i="22"/>
  <c r="M25" i="22"/>
  <c r="N28" i="22"/>
  <c r="K29" i="22"/>
  <c r="N34" i="22"/>
  <c r="N40" i="22"/>
  <c r="N43" i="23"/>
  <c r="L43" i="23"/>
  <c r="K40" i="23"/>
  <c r="N37" i="23"/>
  <c r="K35" i="23"/>
  <c r="N34" i="23"/>
  <c r="K32" i="23"/>
  <c r="N31" i="23"/>
  <c r="L28" i="23"/>
  <c r="L23" i="23"/>
  <c r="K19" i="23"/>
  <c r="L31" i="23"/>
  <c r="M34" i="23"/>
  <c r="M37" i="23"/>
  <c r="M40" i="23"/>
  <c r="L41" i="23"/>
  <c r="L41" i="24"/>
  <c r="N34" i="24"/>
  <c r="M37" i="24"/>
  <c r="K38" i="24"/>
  <c r="K19" i="25"/>
  <c r="K22" i="25"/>
  <c r="L23" i="25"/>
  <c r="L28" i="25"/>
  <c r="L29" i="25"/>
  <c r="L35" i="25"/>
  <c r="K40" i="25"/>
  <c r="L22" i="19"/>
  <c r="K40" i="19"/>
  <c r="M28" i="20"/>
  <c r="L23" i="20"/>
  <c r="M19" i="20"/>
  <c r="K44" i="20"/>
  <c r="L43" i="20"/>
  <c r="M40" i="20"/>
  <c r="K38" i="20"/>
  <c r="N37" i="20"/>
  <c r="L35" i="20"/>
  <c r="K34" i="20"/>
  <c r="L31" i="20"/>
  <c r="K26" i="20"/>
  <c r="N25" i="20"/>
  <c r="K22" i="20"/>
  <c r="L25" i="20"/>
  <c r="K43" i="20"/>
  <c r="L35" i="21"/>
  <c r="K28" i="24"/>
  <c r="A6" i="23"/>
  <c r="A6" i="25"/>
  <c r="A6" i="20"/>
  <c r="M22" i="19"/>
  <c r="M31" i="19"/>
  <c r="L44" i="19"/>
  <c r="L29" i="20"/>
  <c r="K35" i="20"/>
  <c r="M34" i="21"/>
  <c r="L25" i="22"/>
  <c r="L32" i="22"/>
  <c r="K31" i="23"/>
  <c r="L37" i="23"/>
  <c r="A6" i="24"/>
  <c r="N25" i="24"/>
  <c r="M34" i="24"/>
  <c r="N28" i="19"/>
  <c r="K29" i="19"/>
  <c r="M34" i="19"/>
  <c r="L37" i="19"/>
  <c r="L38" i="19"/>
  <c r="M43" i="19"/>
  <c r="K19" i="20"/>
  <c r="M22" i="20"/>
  <c r="K23" i="20"/>
  <c r="N31" i="20"/>
  <c r="K32" i="20"/>
  <c r="M37" i="20"/>
  <c r="L40" i="20"/>
  <c r="L41" i="20"/>
  <c r="K43" i="21"/>
  <c r="L40" i="21"/>
  <c r="M37" i="21"/>
  <c r="K35" i="21"/>
  <c r="N34" i="21"/>
  <c r="L32" i="21"/>
  <c r="K31" i="21"/>
  <c r="L28" i="21"/>
  <c r="M25" i="21"/>
  <c r="K23" i="21"/>
  <c r="N22" i="21"/>
  <c r="L19" i="21"/>
  <c r="M43" i="21"/>
  <c r="M40" i="21"/>
  <c r="L37" i="21"/>
  <c r="K34" i="21"/>
  <c r="N31" i="21"/>
  <c r="K29" i="21"/>
  <c r="N28" i="21"/>
  <c r="K26" i="21"/>
  <c r="N25" i="21"/>
  <c r="L22" i="21"/>
  <c r="N19" i="21"/>
  <c r="L44" i="21"/>
  <c r="L43" i="21"/>
  <c r="K40" i="21"/>
  <c r="K37" i="21"/>
  <c r="K32" i="21"/>
  <c r="M31" i="21"/>
  <c r="M28" i="21"/>
  <c r="L25" i="21"/>
  <c r="K22" i="21"/>
  <c r="M19" i="21"/>
  <c r="K19" i="21"/>
  <c r="K25" i="21"/>
  <c r="L26" i="21"/>
  <c r="N40" i="21"/>
  <c r="K41" i="21"/>
  <c r="L41" i="22"/>
  <c r="L38" i="22"/>
  <c r="M37" i="22"/>
  <c r="L34" i="22"/>
  <c r="K31" i="22"/>
  <c r="K28" i="22"/>
  <c r="K23" i="22"/>
  <c r="M22" i="22"/>
  <c r="N19" i="22"/>
  <c r="L19" i="22"/>
  <c r="L29" i="22"/>
  <c r="N43" i="22"/>
  <c r="M22" i="23"/>
  <c r="K23" i="23"/>
  <c r="K43" i="23"/>
  <c r="N22" i="24"/>
  <c r="K23" i="24"/>
  <c r="N37" i="24"/>
  <c r="K40" i="24"/>
  <c r="K44" i="25"/>
  <c r="K43" i="25"/>
  <c r="K38" i="25"/>
  <c r="M37" i="25"/>
  <c r="M34" i="25"/>
  <c r="L31" i="25"/>
  <c r="K28" i="25"/>
  <c r="N25" i="25"/>
  <c r="K23" i="25"/>
  <c r="N22" i="25"/>
  <c r="L41" i="25"/>
  <c r="M40" i="25"/>
  <c r="L37" i="25"/>
  <c r="K34" i="25"/>
  <c r="K31" i="25"/>
  <c r="K26" i="25"/>
  <c r="M25" i="25"/>
  <c r="M22" i="25"/>
  <c r="M19" i="25"/>
  <c r="L19" i="25"/>
  <c r="L25" i="25"/>
  <c r="M28" i="25"/>
  <c r="N31" i="25"/>
  <c r="K32" i="25"/>
  <c r="N37" i="25"/>
  <c r="L40" i="25"/>
  <c r="N43" i="25"/>
  <c r="L19" i="24"/>
  <c r="K22" i="24"/>
  <c r="L25" i="24"/>
  <c r="M28" i="24"/>
  <c r="L29" i="24"/>
  <c r="L32" i="24"/>
  <c r="L35" i="24"/>
  <c r="L40" i="24"/>
  <c r="N43" i="24"/>
  <c r="F12" i="25"/>
  <c r="F12" i="19"/>
  <c r="N19" i="20"/>
  <c r="L22" i="20"/>
  <c r="K25" i="20"/>
  <c r="L26" i="20"/>
  <c r="N28" i="20"/>
  <c r="K29" i="20"/>
  <c r="M31" i="20"/>
  <c r="L34" i="20"/>
  <c r="K37" i="20"/>
  <c r="L38" i="20"/>
  <c r="N40" i="20"/>
  <c r="K41" i="20"/>
  <c r="M43" i="20"/>
  <c r="K44" i="22"/>
  <c r="L43" i="22"/>
  <c r="M40" i="22"/>
  <c r="K38" i="22"/>
  <c r="N37" i="22"/>
  <c r="L35" i="22"/>
  <c r="K34" i="22"/>
  <c r="L31" i="22"/>
  <c r="M28" i="22"/>
  <c r="K26" i="22"/>
  <c r="N25" i="22"/>
  <c r="L23" i="22"/>
  <c r="K22" i="22"/>
  <c r="M19" i="22"/>
  <c r="N22" i="22"/>
  <c r="K25" i="22"/>
  <c r="L28" i="22"/>
  <c r="M31" i="22"/>
  <c r="M34" i="22"/>
  <c r="K35" i="22"/>
  <c r="K40" i="22"/>
  <c r="K43" i="22"/>
  <c r="L44" i="22"/>
  <c r="L19" i="23"/>
  <c r="K22" i="23"/>
  <c r="L25" i="23"/>
  <c r="M28" i="23"/>
  <c r="L29" i="23"/>
  <c r="L32" i="23"/>
  <c r="L35" i="23"/>
  <c r="L40" i="23"/>
  <c r="F12" i="24"/>
  <c r="M19" i="24"/>
  <c r="M22" i="24"/>
  <c r="M25" i="24"/>
  <c r="K26" i="24"/>
  <c r="K31" i="24"/>
  <c r="K34" i="24"/>
  <c r="L37" i="24"/>
  <c r="M40" i="24"/>
  <c r="L44" i="25"/>
  <c r="N19" i="23"/>
  <c r="L22" i="23"/>
  <c r="K25" i="23"/>
  <c r="L26" i="23"/>
  <c r="N28" i="23"/>
  <c r="K29" i="23"/>
  <c r="M31" i="23"/>
  <c r="L34" i="23"/>
  <c r="K37" i="23"/>
  <c r="L38" i="23"/>
  <c r="N40" i="23"/>
  <c r="K41" i="23"/>
  <c r="M43" i="23"/>
  <c r="N19" i="24"/>
  <c r="L22" i="24"/>
  <c r="K25" i="24"/>
  <c r="L26" i="24"/>
  <c r="N28" i="24"/>
  <c r="K29" i="24"/>
  <c r="M31" i="24"/>
  <c r="L34" i="24"/>
  <c r="K37" i="24"/>
  <c r="L38" i="24"/>
  <c r="N40" i="24"/>
  <c r="K41" i="24"/>
  <c r="M43" i="24"/>
  <c r="N19" i="25"/>
  <c r="L22" i="25"/>
  <c r="K25" i="25"/>
  <c r="L26" i="25"/>
  <c r="N28" i="25"/>
  <c r="K29" i="25"/>
  <c r="M31" i="25"/>
  <c r="L34" i="25"/>
  <c r="K37" i="25"/>
  <c r="L38" i="25"/>
  <c r="N40" i="25"/>
  <c r="K41" i="25"/>
  <c r="M43" i="25"/>
  <c r="K50" i="24" l="1"/>
  <c r="K53" i="25"/>
  <c r="K53" i="20"/>
  <c r="K53" i="24"/>
  <c r="K50" i="21"/>
  <c r="K50" i="23"/>
  <c r="K50" i="22"/>
  <c r="K53" i="22"/>
  <c r="K53" i="21"/>
  <c r="K53" i="19"/>
  <c r="K50" i="19"/>
  <c r="K50" i="20"/>
  <c r="K53" i="23"/>
  <c r="K50" i="25"/>
  <c r="K47" i="19" l="1"/>
  <c r="K47" i="23"/>
  <c r="K47" i="25"/>
  <c r="K47" i="22"/>
  <c r="K47" i="24"/>
  <c r="K47" i="20"/>
  <c r="K47" i="21"/>
  <c r="M18" i="1" l="1"/>
  <c r="C6" i="18" l="1"/>
  <c r="N8" i="16"/>
  <c r="F8" i="16"/>
  <c r="E6" i="16"/>
  <c r="E4" i="16"/>
  <c r="C6" i="25" l="1"/>
  <c r="C6" i="21"/>
  <c r="C6" i="20"/>
  <c r="C6" i="22"/>
  <c r="C6" i="24"/>
  <c r="C6" i="19"/>
  <c r="C6" i="23"/>
  <c r="BB43" i="1"/>
  <c r="AJ43" i="1"/>
  <c r="T43" i="1"/>
  <c r="AZ28" i="12"/>
  <c r="AV17" i="12"/>
  <c r="AL17" i="12"/>
  <c r="R17" i="12"/>
  <c r="H17" i="12"/>
  <c r="T15" i="12"/>
  <c r="H15" i="12"/>
  <c r="AL15" i="12" s="1"/>
  <c r="H15" i="11"/>
  <c r="AL15" i="11" s="1"/>
  <c r="T15" i="11"/>
  <c r="AX15" i="11" s="1"/>
  <c r="T15" i="6"/>
  <c r="H15" i="6"/>
  <c r="AE28" i="12"/>
  <c r="AE26" i="12"/>
  <c r="AZ26" i="12"/>
  <c r="N28" i="12"/>
  <c r="AR28" i="12" s="1"/>
  <c r="J28" i="12"/>
  <c r="N26" i="12"/>
  <c r="AR26" i="12" s="1"/>
  <c r="F26" i="12"/>
  <c r="AJ26" i="12" s="1"/>
  <c r="AX23" i="12"/>
  <c r="T23" i="12"/>
  <c r="I23" i="12"/>
  <c r="J26" i="12" s="1"/>
  <c r="AX20" i="12"/>
  <c r="AM20" i="12"/>
  <c r="T20" i="12"/>
  <c r="I20" i="12"/>
  <c r="BB17" i="12"/>
  <c r="X17" i="12"/>
  <c r="F28" i="12" s="1"/>
  <c r="AJ28" i="12" s="1"/>
  <c r="AX15" i="12"/>
  <c r="H13" i="12"/>
  <c r="AL13" i="12" s="1"/>
  <c r="AV9" i="12"/>
  <c r="AV7" i="12"/>
  <c r="AW3" i="12"/>
  <c r="S3" i="12"/>
  <c r="H11" i="12" s="1"/>
  <c r="AL11" i="12" s="1"/>
  <c r="AJ28" i="11"/>
  <c r="AJ26" i="11"/>
  <c r="AZ26" i="11"/>
  <c r="AM20" i="11"/>
  <c r="AP17" i="11"/>
  <c r="BB17" i="11"/>
  <c r="AV9" i="11"/>
  <c r="AV7" i="11"/>
  <c r="AW3" i="11"/>
  <c r="R28" i="12" l="1"/>
  <c r="Z28" i="12" s="1"/>
  <c r="AM23" i="12"/>
  <c r="AN26" i="12"/>
  <c r="R26" i="12"/>
  <c r="AV26" i="12" s="1"/>
  <c r="AV28" i="12"/>
  <c r="BD28" i="12" s="1"/>
  <c r="AN28" i="12"/>
  <c r="I20" i="11"/>
  <c r="X17" i="11"/>
  <c r="L17" i="11"/>
  <c r="F26" i="11" s="1"/>
  <c r="F28" i="11"/>
  <c r="N26" i="11"/>
  <c r="AR26" i="11" s="1"/>
  <c r="T23" i="11"/>
  <c r="I23" i="11"/>
  <c r="T20" i="11"/>
  <c r="AX20" i="11" s="1"/>
  <c r="H13" i="11"/>
  <c r="AL13" i="11" s="1"/>
  <c r="S3" i="11"/>
  <c r="H11" i="11" s="1"/>
  <c r="AL11" i="11" s="1"/>
  <c r="J28" i="6"/>
  <c r="S3" i="6"/>
  <c r="H11" i="6" s="1"/>
  <c r="D36" i="1"/>
  <c r="F28" i="6"/>
  <c r="F26" i="6"/>
  <c r="T20" i="6"/>
  <c r="T23" i="6"/>
  <c r="I23" i="6"/>
  <c r="J26" i="6" s="1"/>
  <c r="N26" i="6"/>
  <c r="H13" i="6"/>
  <c r="Z26" i="12" l="1"/>
  <c r="W30" i="12" s="1"/>
  <c r="N28" i="11"/>
  <c r="AR28" i="11" s="1"/>
  <c r="AX23" i="11"/>
  <c r="J28" i="11"/>
  <c r="AN28" i="11" s="1"/>
  <c r="AM23" i="11"/>
  <c r="BD26" i="12"/>
  <c r="BA30" i="12" s="1"/>
  <c r="J26" i="11"/>
  <c r="R26" i="6"/>
  <c r="BD36" i="1"/>
  <c r="AL36" i="1"/>
  <c r="V36" i="1"/>
  <c r="R26" i="11" l="1"/>
  <c r="AN26" i="11"/>
  <c r="R28" i="11"/>
  <c r="Z28" i="11" l="1"/>
  <c r="AV28" i="11"/>
  <c r="BD28" i="11" s="1"/>
  <c r="W30" i="11"/>
  <c r="AV26" i="11"/>
  <c r="Z26" i="11"/>
  <c r="BD26" i="11" s="1"/>
  <c r="BA30" i="11" l="1"/>
  <c r="N28" i="6" l="1"/>
  <c r="Z26" i="6"/>
  <c r="R28" i="6" l="1"/>
  <c r="Z28" i="6" s="1"/>
  <c r="W30" i="6" s="1"/>
  <c r="AU20" i="1"/>
  <c r="AE20" i="1"/>
  <c r="V2" i="1"/>
  <c r="AL2" i="1"/>
  <c r="BD2" i="1"/>
  <c r="BA6" i="1"/>
  <c r="AI6" i="1"/>
  <c r="S6" i="1"/>
  <c r="AE18" i="1"/>
  <c r="AU18" i="1" l="1"/>
  <c r="BM18" i="1"/>
  <c r="BI8" i="1"/>
  <c r="AA8" i="1"/>
  <c r="AQ8" i="1"/>
  <c r="Z39" i="1"/>
  <c r="AP39" i="1" s="1"/>
  <c r="BH39" i="1" s="1"/>
  <c r="V16" i="1"/>
  <c r="AL16" i="1" s="1"/>
  <c r="BD16" i="1" s="1"/>
  <c r="H40" i="1"/>
  <c r="Z40" i="1" s="1"/>
  <c r="AP40" i="1" s="1"/>
  <c r="BH40" i="1" s="1"/>
  <c r="Z42" i="1"/>
  <c r="AP42" i="1"/>
  <c r="BH42" i="1" s="1"/>
  <c r="V19" i="1"/>
  <c r="AL19" i="1" s="1"/>
  <c r="BD19" i="1" s="1"/>
  <c r="Z38" i="1"/>
  <c r="AP38" i="1"/>
  <c r="BH38" i="1" s="1"/>
  <c r="AG25" i="1"/>
  <c r="AW25" i="1" s="1"/>
  <c r="BO25" i="1" s="1"/>
  <c r="Z25" i="1"/>
  <c r="AP25" i="1" s="1"/>
  <c r="BH25" i="1" s="1"/>
  <c r="V25" i="1"/>
  <c r="AL25" i="1" s="1"/>
  <c r="BD25" i="1" s="1"/>
  <c r="AE22" i="1"/>
  <c r="AU22" i="1" s="1"/>
  <c r="BM22" i="1" s="1"/>
  <c r="V22" i="1"/>
  <c r="AL22" i="1" s="1"/>
  <c r="BD22" i="1" s="1"/>
  <c r="BM20" i="1"/>
  <c r="AE16" i="1"/>
  <c r="AU16" i="1" s="1"/>
  <c r="BM16" i="1" s="1"/>
  <c r="V13" i="1"/>
  <c r="AL13" i="1"/>
  <c r="BD13" i="1" s="1"/>
  <c r="V10" i="1"/>
  <c r="AL10" i="1" s="1"/>
  <c r="BD10" i="1" s="1"/>
  <c r="M22" i="18"/>
  <c r="K23" i="18"/>
  <c r="K40" i="18" l="1"/>
  <c r="M19" i="18"/>
  <c r="L31" i="18"/>
  <c r="K25" i="18"/>
  <c r="K29" i="18"/>
  <c r="N43" i="18"/>
  <c r="N19" i="18"/>
  <c r="K22" i="18"/>
  <c r="L26" i="18"/>
  <c r="L35" i="18"/>
  <c r="N34" i="18"/>
  <c r="L28" i="18"/>
  <c r="M43" i="18"/>
  <c r="L44" i="18"/>
  <c r="L43" i="18"/>
  <c r="M25" i="18"/>
  <c r="K19" i="18"/>
  <c r="L23" i="18"/>
  <c r="L34" i="18"/>
  <c r="M34" i="18"/>
  <c r="N31" i="18"/>
  <c r="N28" i="18"/>
  <c r="L37" i="18"/>
  <c r="K28" i="18"/>
  <c r="K41" i="18"/>
  <c r="L32" i="18"/>
  <c r="M40" i="18"/>
  <c r="K34" i="18"/>
  <c r="M37" i="18"/>
  <c r="K44" i="18"/>
  <c r="N25" i="18"/>
  <c r="M28" i="18"/>
  <c r="L41" i="18"/>
  <c r="L38" i="18"/>
  <c r="L25" i="18"/>
  <c r="K43" i="18"/>
  <c r="K31" i="18"/>
  <c r="L19" i="18"/>
  <c r="M31" i="18"/>
  <c r="N22" i="18"/>
  <c r="L22" i="18"/>
  <c r="K26" i="18"/>
  <c r="K37" i="18"/>
  <c r="K35" i="18"/>
  <c r="K38" i="18"/>
  <c r="L29" i="18"/>
  <c r="L40" i="18"/>
  <c r="K32" i="18"/>
  <c r="N40" i="18"/>
  <c r="N37" i="18"/>
  <c r="P18" i="18" l="1"/>
  <c r="P40" i="18"/>
  <c r="P37" i="18"/>
  <c r="P25" i="18"/>
  <c r="K53" i="18"/>
  <c r="E45" i="18" s="1"/>
  <c r="P28" i="18"/>
  <c r="K50" i="18"/>
  <c r="E44" i="18" s="1"/>
  <c r="P31" i="18"/>
  <c r="P43" i="18"/>
  <c r="P34" i="18"/>
  <c r="P22" i="18"/>
  <c r="K47" i="18" l="1"/>
  <c r="G4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戸髙元貴</author>
  </authors>
  <commentList>
    <comment ref="I8" authorId="0" shapeId="0" xr:uid="{47F6D09F-69F5-491B-B478-074901C87E4A}">
      <text>
        <r>
          <rPr>
            <b/>
            <sz val="9"/>
            <color indexed="81"/>
            <rFont val="MS P ゴシック"/>
            <family val="3"/>
            <charset val="128"/>
          </rPr>
          <t>記入しない</t>
        </r>
      </text>
    </comment>
    <comment ref="D10" authorId="0" shapeId="0" xr:uid="{05899676-8713-47ED-8809-7118D090E928}">
      <text>
        <r>
          <rPr>
            <b/>
            <sz val="9"/>
            <color indexed="81"/>
            <rFont val="MS P ゴシック"/>
            <family val="3"/>
            <charset val="128"/>
          </rPr>
          <t>リーグ名を記入</t>
        </r>
      </text>
    </comment>
    <comment ref="D13" authorId="0" shapeId="0" xr:uid="{92B8E8F3-57EA-46C7-B92F-76BA209D7EDE}">
      <text>
        <r>
          <rPr>
            <b/>
            <sz val="9"/>
            <color indexed="81"/>
            <rFont val="MS P ゴシック"/>
            <family val="3"/>
            <charset val="128"/>
          </rPr>
          <t>連盟名を記入</t>
        </r>
      </text>
    </comment>
    <comment ref="D16" authorId="0" shapeId="0" xr:uid="{B60060DC-73F2-4A10-A8F9-4AB6ADC157B9}">
      <text>
        <r>
          <rPr>
            <b/>
            <sz val="9"/>
            <color indexed="81"/>
            <rFont val="MS P ゴシック"/>
            <family val="3"/>
            <charset val="128"/>
          </rPr>
          <t>クラブ長名記入</t>
        </r>
      </text>
    </comment>
    <comment ref="M16" authorId="0" shapeId="0" xr:uid="{0995F660-56D9-48E1-95FA-500264F67C86}">
      <text>
        <r>
          <rPr>
            <b/>
            <sz val="9"/>
            <color indexed="81"/>
            <rFont val="MS P ゴシック"/>
            <family val="3"/>
            <charset val="128"/>
          </rPr>
          <t>プルダウンでボウリング選択</t>
        </r>
      </text>
    </comment>
    <comment ref="M18" authorId="0" shapeId="0" xr:uid="{48C87313-DE1E-46E4-B188-287D27988198}">
      <text>
        <r>
          <rPr>
            <b/>
            <sz val="9"/>
            <color indexed="81"/>
            <rFont val="MS P ゴシック"/>
            <family val="3"/>
            <charset val="128"/>
          </rPr>
          <t>ボウリング場公認No記入</t>
        </r>
      </text>
    </comment>
    <comment ref="D19" authorId="0" shapeId="0" xr:uid="{44B48B27-B1AA-41F2-9360-D71E06261270}">
      <text>
        <r>
          <rPr>
            <b/>
            <sz val="9"/>
            <color indexed="81"/>
            <rFont val="MS P ゴシック"/>
            <family val="3"/>
            <charset val="128"/>
          </rPr>
          <t>セクレタリー名記入（お世話係、申請者記入）</t>
        </r>
      </text>
    </comment>
    <comment ref="M20" authorId="0" shapeId="0" xr:uid="{A3FEB700-4028-4CA7-B186-4D1C57CA6F09}">
      <text>
        <r>
          <rPr>
            <b/>
            <sz val="9"/>
            <color indexed="81"/>
            <rFont val="MS P ゴシック"/>
            <family val="3"/>
            <charset val="128"/>
          </rPr>
          <t>レーン認証No記入</t>
        </r>
      </text>
    </comment>
    <comment ref="D22" authorId="0" shapeId="0" xr:uid="{0646F72E-41B0-4348-8A38-EEAD33D7DE01}">
      <text>
        <r>
          <rPr>
            <b/>
            <sz val="9"/>
            <color indexed="81"/>
            <rFont val="MS P ゴシック"/>
            <family val="3"/>
            <charset val="128"/>
          </rPr>
          <t>参加予定人数</t>
        </r>
      </text>
    </comment>
    <comment ref="M22" authorId="0" shapeId="0" xr:uid="{F3E1996E-1E91-41C2-88AE-C69C6DE7A0B3}">
      <text>
        <r>
          <rPr>
            <b/>
            <sz val="9"/>
            <color indexed="81"/>
            <rFont val="MS P ゴシック"/>
            <family val="3"/>
            <charset val="128"/>
          </rPr>
          <t>個人戦の場合は無記入</t>
        </r>
      </text>
    </comment>
    <comment ref="D25" authorId="0" shapeId="0" xr:uid="{23D6C88E-697D-4F69-8654-2B40540F7F8E}">
      <text>
        <r>
          <rPr>
            <b/>
            <sz val="9"/>
            <color indexed="81"/>
            <rFont val="MS P ゴシック"/>
            <family val="3"/>
            <charset val="128"/>
          </rPr>
          <t>個人戦場合は『１』、それ以外はチーム人数記入</t>
        </r>
      </text>
    </comment>
    <comment ref="H25" authorId="0" shapeId="0" xr:uid="{5E422B16-DEE9-4C57-84EB-7DB702B25355}">
      <text>
        <r>
          <rPr>
            <b/>
            <sz val="9"/>
            <color indexed="81"/>
            <rFont val="MS P ゴシック"/>
            <family val="3"/>
            <charset val="128"/>
          </rPr>
          <t>任意の週</t>
        </r>
      </text>
    </comment>
    <comment ref="O25" authorId="0" shapeId="0" xr:uid="{AAC67923-14E4-49F0-90C7-9D2A80C19085}">
      <text>
        <r>
          <rPr>
            <b/>
            <sz val="9"/>
            <color indexed="81"/>
            <rFont val="MS P ゴシック"/>
            <family val="3"/>
            <charset val="128"/>
          </rPr>
          <t>任意のゲーム数</t>
        </r>
      </text>
    </comment>
    <comment ref="O27" authorId="0" shapeId="0" xr:uid="{92D0ED7C-96C4-4348-B9FA-A6568481D21C}">
      <text>
        <r>
          <rPr>
            <b/>
            <sz val="9"/>
            <color indexed="81"/>
            <rFont val="MS P ゴシック"/>
            <family val="3"/>
            <charset val="128"/>
          </rPr>
          <t>該当するものに〇印</t>
        </r>
      </text>
    </comment>
    <comment ref="D31" authorId="0" shapeId="0" xr:uid="{20DB93AE-0CBE-4D73-A684-76846EF6B898}">
      <text>
        <r>
          <rPr>
            <b/>
            <sz val="9"/>
            <color indexed="81"/>
            <rFont val="MS P ゴシック"/>
            <family val="3"/>
            <charset val="128"/>
          </rPr>
          <t>リーグ開始日を記入</t>
        </r>
      </text>
    </comment>
    <comment ref="K31" authorId="0" shapeId="0" xr:uid="{D93B0719-C869-4607-9031-566307BD5E60}">
      <text>
        <r>
          <rPr>
            <b/>
            <sz val="9"/>
            <color indexed="81"/>
            <rFont val="MS P ゴシック"/>
            <family val="3"/>
            <charset val="128"/>
          </rPr>
          <t>リーグ終了日記入</t>
        </r>
      </text>
    </comment>
    <comment ref="H38" authorId="0" shapeId="0" xr:uid="{BCCBE9B5-7F82-445D-A223-16B9207EF895}">
      <text>
        <r>
          <rPr>
            <b/>
            <sz val="9"/>
            <color indexed="81"/>
            <rFont val="MS P ゴシック"/>
            <family val="3"/>
            <charset val="128"/>
          </rPr>
          <t>所属団体代表者名記入</t>
        </r>
      </text>
    </comment>
    <comment ref="H39" authorId="0" shapeId="0" xr:uid="{1471230B-992C-45D7-B0BA-21B05190D43E}">
      <text>
        <r>
          <rPr>
            <b/>
            <sz val="9"/>
            <color indexed="81"/>
            <rFont val="MS P ゴシック"/>
            <family val="3"/>
            <charset val="128"/>
          </rPr>
          <t>クラブ長名</t>
        </r>
      </text>
    </comment>
    <comment ref="H40" authorId="0" shapeId="0" xr:uid="{9D4A6B60-F528-42A1-8138-F33342E0057A}">
      <text>
        <r>
          <rPr>
            <b/>
            <sz val="9"/>
            <color indexed="81"/>
            <rFont val="MS P ゴシック"/>
            <family val="3"/>
            <charset val="128"/>
          </rPr>
          <t>上記セクレタリー名</t>
        </r>
      </text>
    </comment>
    <comment ref="H42" authorId="0" shapeId="0" xr:uid="{A0DFEBC8-D0EF-44A8-80B0-996FD2AF3EA0}">
      <text>
        <r>
          <rPr>
            <b/>
            <sz val="9"/>
            <color indexed="81"/>
            <rFont val="MS P ゴシック"/>
            <family val="3"/>
            <charset val="128"/>
          </rPr>
          <t>公認審判員名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戸髙元貴</author>
  </authors>
  <commentList>
    <comment ref="L4" authorId="0" shapeId="0" xr:uid="{7A359FC7-EF2B-491A-94F6-9643CDC2318B}">
      <text>
        <r>
          <rPr>
            <b/>
            <sz val="9"/>
            <color indexed="81"/>
            <rFont val="MS P ゴシック"/>
            <family val="3"/>
            <charset val="128"/>
          </rPr>
          <t>記入しない</t>
        </r>
      </text>
    </comment>
    <comment ref="I6" authorId="0" shapeId="0" xr:uid="{81A4C135-1B25-4B40-BB54-BDCA46AC9668}">
      <text>
        <r>
          <rPr>
            <b/>
            <sz val="9"/>
            <color indexed="81"/>
            <rFont val="MS P ゴシック"/>
            <family val="3"/>
            <charset val="128"/>
          </rPr>
          <t>支部名を記入</t>
        </r>
      </text>
    </comment>
    <comment ref="N6" authorId="0" shapeId="0" xr:uid="{39BA69C7-011D-47C2-8F2E-323E94B652C2}">
      <text>
        <r>
          <rPr>
            <b/>
            <sz val="9"/>
            <color indexed="81"/>
            <rFont val="MS P ゴシック"/>
            <family val="3"/>
            <charset val="128"/>
          </rPr>
          <t>クラブ名記入</t>
        </r>
        <r>
          <rPr>
            <sz val="9"/>
            <color indexed="81"/>
            <rFont val="MS P ゴシック"/>
            <family val="3"/>
            <charset val="128"/>
          </rPr>
          <t xml:space="preserve">
</t>
        </r>
      </text>
    </comment>
    <comment ref="G11" authorId="0" shapeId="0" xr:uid="{1E188442-A9FD-4BB6-9D1D-E89BF16A9CF2}">
      <text>
        <r>
          <rPr>
            <b/>
            <sz val="9"/>
            <color indexed="81"/>
            <rFont val="MS P ゴシック"/>
            <family val="3"/>
            <charset val="128"/>
          </rPr>
          <t>参加者の所に名前を入力すると番号が自動で入る（苗字と名前に（全角空白␣）を入れる）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戸髙元貴</author>
  </authors>
  <commentList>
    <comment ref="A4" authorId="0" shapeId="0" xr:uid="{86685CC5-5ED7-459A-AC8E-661A82D31D6F}">
      <text>
        <r>
          <rPr>
            <b/>
            <sz val="9"/>
            <color indexed="81"/>
            <rFont val="MS P ゴシック"/>
            <family val="3"/>
            <charset val="128"/>
          </rPr>
          <t>無記入</t>
        </r>
      </text>
    </comment>
    <comment ref="A6" authorId="0" shapeId="0" xr:uid="{42548536-191C-4F34-ABDF-206960ECB165}">
      <text>
        <r>
          <rPr>
            <b/>
            <sz val="9"/>
            <color indexed="81"/>
            <rFont val="MS P ゴシック"/>
            <family val="3"/>
            <charset val="128"/>
          </rPr>
          <t>作成日を記入する</t>
        </r>
      </text>
    </comment>
    <comment ref="H6" authorId="0" shapeId="0" xr:uid="{CC948649-AC77-47B3-B6CB-824E1395CE0F}">
      <text>
        <r>
          <rPr>
            <b/>
            <sz val="9"/>
            <color indexed="81"/>
            <rFont val="MS P ゴシック"/>
            <family val="3"/>
            <charset val="128"/>
          </rPr>
          <t>印刷後押印</t>
        </r>
      </text>
    </comment>
    <comment ref="C8" authorId="0" shapeId="0" xr:uid="{C08665E4-EBFD-4B84-8E8E-D8015C05D4E6}">
      <text>
        <r>
          <rPr>
            <b/>
            <sz val="9"/>
            <color indexed="81"/>
            <rFont val="MS P ゴシック"/>
            <family val="3"/>
            <charset val="128"/>
          </rPr>
          <t>競技会登録申請書で申請した
リーグ・競技会名を記入する</t>
        </r>
        <r>
          <rPr>
            <sz val="9"/>
            <color indexed="81"/>
            <rFont val="MS P ゴシック"/>
            <family val="3"/>
            <charset val="128"/>
          </rPr>
          <t xml:space="preserve">
</t>
        </r>
      </text>
    </comment>
    <comment ref="H8" authorId="0" shapeId="0" xr:uid="{13A8CB71-5AAB-4F3C-9D0D-40CDF6558E18}">
      <text>
        <r>
          <rPr>
            <b/>
            <sz val="9"/>
            <color indexed="81"/>
            <rFont val="MS P ゴシック"/>
            <family val="3"/>
            <charset val="128"/>
          </rPr>
          <t>競技会登録申請書がJB本部から返ってきたら登録番号を書かれているのでそれを記入する</t>
        </r>
      </text>
    </comment>
    <comment ref="H9" authorId="0" shapeId="0" xr:uid="{EBC4F015-41C7-4783-AC87-22300034D293}">
      <text>
        <r>
          <rPr>
            <b/>
            <sz val="9"/>
            <color indexed="81"/>
            <rFont val="MS P ゴシック"/>
            <family val="3"/>
            <charset val="128"/>
          </rPr>
          <t>枚数を記入する
３枚の場合は３枚中の〇枚目と記入</t>
        </r>
      </text>
    </comment>
    <comment ref="C10" authorId="0" shapeId="0" xr:uid="{4DA1CC80-5619-41F9-A593-7C5D5AF6E14A}">
      <text>
        <r>
          <rPr>
            <b/>
            <sz val="9"/>
            <color indexed="81"/>
            <rFont val="MS P ゴシック"/>
            <family val="3"/>
            <charset val="128"/>
          </rPr>
          <t xml:space="preserve">会場名を記入する。
</t>
        </r>
      </text>
    </comment>
    <comment ref="F10" authorId="0" shapeId="0" xr:uid="{97AD5DB1-0352-47BE-8A9C-7EDD595DF37F}">
      <text>
        <r>
          <rPr>
            <b/>
            <sz val="9"/>
            <color indexed="81"/>
            <rFont val="MS P ゴシック"/>
            <family val="3"/>
            <charset val="128"/>
          </rPr>
          <t>開催日を記入する
2日間以上ある場合は
このセルに大会開始日
下のセルに大会終了日
を記入する</t>
        </r>
      </text>
    </comment>
    <comment ref="F11" authorId="0" shapeId="0" xr:uid="{B886EF18-29D1-4E48-A331-0BCCD1792FB0}">
      <text>
        <r>
          <rPr>
            <b/>
            <sz val="9"/>
            <color indexed="81"/>
            <rFont val="MS P ゴシック"/>
            <family val="3"/>
            <charset val="128"/>
          </rPr>
          <t>開催日を記入する
2日間以上ある場合は
このセルに大会開始日
下のセルに大会終了日
を記入する</t>
        </r>
      </text>
    </comment>
    <comment ref="F12" authorId="0" shapeId="0" xr:uid="{F0463AB0-4F27-4854-8050-2D7B83AF56FF}">
      <text>
        <r>
          <rPr>
            <b/>
            <sz val="9"/>
            <color indexed="81"/>
            <rFont val="MS P ゴシック"/>
            <family val="3"/>
            <charset val="128"/>
          </rPr>
          <t xml:space="preserve">作成日を記入する
</t>
        </r>
      </text>
    </comment>
    <comment ref="C14" authorId="0" shapeId="0" xr:uid="{89C89E0D-AD92-4802-8763-80746A7BC735}">
      <text>
        <r>
          <rPr>
            <b/>
            <sz val="9"/>
            <color indexed="81"/>
            <rFont val="MS P ゴシック"/>
            <family val="3"/>
            <charset val="128"/>
          </rPr>
          <t>氏名の所に名前を入力すると番号が自動で入る（苗字と名前に（全角空白␣）を入れる）</t>
        </r>
      </text>
    </comment>
    <comment ref="D14" authorId="0" shapeId="0" xr:uid="{AC96DB71-6E8B-4F33-8842-32241CE4BB49}">
      <text>
        <r>
          <rPr>
            <b/>
            <sz val="9"/>
            <color indexed="81"/>
            <rFont val="MS P ゴシック"/>
            <family val="3"/>
            <charset val="128"/>
          </rPr>
          <t>スクラッチで記入する</t>
        </r>
        <r>
          <rPr>
            <sz val="9"/>
            <color indexed="81"/>
            <rFont val="MS P ゴシック"/>
            <family val="3"/>
            <charset val="128"/>
          </rPr>
          <t xml:space="preserve">
</t>
        </r>
      </text>
    </comment>
    <comment ref="F14" authorId="0" shapeId="0" xr:uid="{1E8FA999-B14B-4526-8E49-A2F04EEB50D2}">
      <text>
        <r>
          <rPr>
            <b/>
            <sz val="9"/>
            <color indexed="81"/>
            <rFont val="MS P ゴシック"/>
            <family val="3"/>
            <charset val="128"/>
          </rPr>
          <t>ゲーム数を記入</t>
        </r>
      </text>
    </comment>
    <comment ref="G14" authorId="0" shapeId="0" xr:uid="{4B87FBA7-EA7B-4A3D-8189-9235C0838639}">
      <text>
        <r>
          <rPr>
            <b/>
            <sz val="9"/>
            <color indexed="81"/>
            <rFont val="MS P ゴシック"/>
            <family val="3"/>
            <charset val="128"/>
          </rPr>
          <t>スクラッチで記入する</t>
        </r>
      </text>
    </comment>
    <comment ref="H14" authorId="0" shapeId="0" xr:uid="{D8A4311E-4E61-40FB-9655-0DEF51E9C999}">
      <text>
        <r>
          <rPr>
            <b/>
            <sz val="9"/>
            <color indexed="81"/>
            <rFont val="MS P ゴシック"/>
            <family val="3"/>
            <charset val="128"/>
          </rPr>
          <t>スクラッチで記入する</t>
        </r>
      </text>
    </comment>
    <comment ref="B44" authorId="0" shapeId="0" xr:uid="{25A36170-2C06-446B-A954-727FB5234CD8}">
      <text>
        <r>
          <rPr>
            <b/>
            <sz val="9"/>
            <color indexed="81"/>
            <rFont val="MS P ゴシック"/>
            <family val="3"/>
            <charset val="128"/>
          </rPr>
          <t>自動入力。記入しない。</t>
        </r>
        <r>
          <rPr>
            <sz val="9"/>
            <color indexed="81"/>
            <rFont val="MS P ゴシック"/>
            <family val="3"/>
            <charset val="128"/>
          </rPr>
          <t xml:space="preserve">
</t>
        </r>
      </text>
    </comment>
    <comment ref="E44" authorId="0" shapeId="0" xr:uid="{59772D45-7E27-4F8A-B6C4-2691CDDE6228}">
      <text>
        <r>
          <rPr>
            <b/>
            <sz val="9"/>
            <color indexed="81"/>
            <rFont val="MS P ゴシック"/>
            <family val="3"/>
            <charset val="128"/>
          </rPr>
          <t>自動入力。記入しない。</t>
        </r>
        <r>
          <rPr>
            <sz val="9"/>
            <color indexed="81"/>
            <rFont val="MS P ゴシック"/>
            <family val="3"/>
            <charset val="128"/>
          </rPr>
          <t xml:space="preserve">
</t>
        </r>
      </text>
    </comment>
    <comment ref="G44" authorId="0" shapeId="0" xr:uid="{E1820143-1CE4-4ED8-AB97-87060D3AFC98}">
      <text>
        <r>
          <rPr>
            <b/>
            <sz val="9"/>
            <color indexed="81"/>
            <rFont val="MS P ゴシック"/>
            <family val="3"/>
            <charset val="128"/>
          </rPr>
          <t>自動入力。記入しない。</t>
        </r>
      </text>
    </comment>
    <comment ref="H44" authorId="0" shapeId="0" xr:uid="{6F10BB52-5796-45B3-A45B-0A64A68AAC08}">
      <text>
        <r>
          <rPr>
            <b/>
            <sz val="9"/>
            <color indexed="81"/>
            <rFont val="MS P ゴシック"/>
            <family val="3"/>
            <charset val="128"/>
          </rPr>
          <t>JB本部が押印
捺印しない</t>
        </r>
        <r>
          <rPr>
            <sz val="9"/>
            <color indexed="81"/>
            <rFont val="MS P ゴシック"/>
            <family val="3"/>
            <charset val="128"/>
          </rPr>
          <t xml:space="preserve">
</t>
        </r>
      </text>
    </comment>
    <comment ref="E45" authorId="0" shapeId="0" xr:uid="{8E468F0B-5F56-4254-AE53-0CC7A96FCD45}">
      <text>
        <r>
          <rPr>
            <b/>
            <sz val="9"/>
            <color indexed="81"/>
            <rFont val="MS P ゴシック"/>
            <family val="3"/>
            <charset val="128"/>
          </rPr>
          <t>自動入力。記入しない。</t>
        </r>
        <r>
          <rPr>
            <sz val="9"/>
            <color indexed="81"/>
            <rFont val="MS P ゴシック"/>
            <family val="3"/>
            <charset val="128"/>
          </rPr>
          <t xml:space="preserve">
</t>
        </r>
      </text>
    </comment>
    <comment ref="G48" authorId="0" shapeId="0" xr:uid="{25569E9F-B6D7-4E2B-920F-DDEC95BFC290}">
      <text>
        <r>
          <rPr>
            <b/>
            <sz val="9"/>
            <color indexed="81"/>
            <rFont val="MS P ゴシック"/>
            <family val="3"/>
            <charset val="128"/>
          </rPr>
          <t xml:space="preserve">競技会登録申請書で申請した
会長名を記入する
</t>
        </r>
      </text>
    </comment>
    <comment ref="E49" authorId="0" shapeId="0" xr:uid="{C2486DA6-C000-484C-B979-2E037D1F47A6}">
      <text>
        <r>
          <rPr>
            <b/>
            <sz val="9"/>
            <color indexed="81"/>
            <rFont val="MS P ゴシック"/>
            <family val="3"/>
            <charset val="128"/>
          </rPr>
          <t xml:space="preserve">競技会登録申請書で申請した
立会審判員の種類を記入する
</t>
        </r>
        <r>
          <rPr>
            <sz val="9"/>
            <color indexed="81"/>
            <rFont val="MS P ゴシック"/>
            <family val="3"/>
            <charset val="128"/>
          </rPr>
          <t xml:space="preserve">
</t>
        </r>
      </text>
    </comment>
    <comment ref="G50" authorId="0" shapeId="0" xr:uid="{64EDC690-E374-4C38-98B7-73865B68C4C5}">
      <text>
        <r>
          <rPr>
            <b/>
            <sz val="9"/>
            <color indexed="81"/>
            <rFont val="MS P ゴシック"/>
            <family val="3"/>
            <charset val="128"/>
          </rPr>
          <t xml:space="preserve">競技会登録申請書で申請した
立会審判員を記入する
</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tc={CC24A8A4-C441-42B5-A539-C9566C7238A6}</author>
    <author>tc={259C1530-0D24-41E2-97F5-A9336D983A30}</author>
    <author>tc={322BA80A-72F9-4438-AC65-F7CB6A26BAF5}</author>
    <author>tc={80A45741-A5A3-41D5-90DE-2A9E7DA9D960}</author>
  </authors>
  <commentList>
    <comment ref="C8" authorId="0" shapeId="0" xr:uid="{CC24A8A4-C441-42B5-A539-C9566C7238A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競技会登録申請書で申請した
リーグ・競技会名を記入する</t>
      </text>
    </comment>
    <comment ref="H8" authorId="1" shapeId="0" xr:uid="{259C1530-0D24-41E2-97F5-A9336D983A30}">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競技会登録申請書がJBC本部から返ってきたら登録番号を書かれているのでそれを記入する
</t>
      </text>
    </comment>
    <comment ref="F10" authorId="2" shapeId="0" xr:uid="{322BA80A-72F9-4438-AC65-F7CB6A26BAF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開催日を記入する
2日間以上ある場合は
このセルに大会開始日
下のセルに大会終了日
を記入する</t>
      </text>
    </comment>
    <comment ref="F11" authorId="3" shapeId="0" xr:uid="{80A45741-A5A3-41D5-90DE-2A9E7DA9D96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開催日を記入する
2日間以上ある場合は
このセルに大会開始日
下のセルに大会終了日
を記入する</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tc={CC7AC60A-37A7-41DE-82C4-3B11F5902D93}</author>
    <author>tc={DD91DD21-4531-42E9-A245-6E99EBBB61E4}</author>
    <author>tc={94BAB50C-C0A2-42E2-9A28-D416C8BDA0D6}</author>
    <author>tc={5B94A473-352C-4926-AB55-D68C3CE33CD1}</author>
  </authors>
  <commentList>
    <comment ref="C8" authorId="0" shapeId="0" xr:uid="{CC7AC60A-37A7-41DE-82C4-3B11F5902D9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競技会登録申請書で申請した
リーグ・競技会名を記入する</t>
      </text>
    </comment>
    <comment ref="H8" authorId="1" shapeId="0" xr:uid="{DD91DD21-4531-42E9-A245-6E99EBBB61E4}">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競技会登録申請書がJBC本部から返ってきたら登録番号を書かれているのでそれを記入する
</t>
      </text>
    </comment>
    <comment ref="F10" authorId="2" shapeId="0" xr:uid="{94BAB50C-C0A2-42E2-9A28-D416C8BDA0D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開催日を記入する
2日間以上ある場合は
このセルに大会開始日
下のセルに大会終了日
を記入する</t>
      </text>
    </comment>
    <comment ref="F11" authorId="3" shapeId="0" xr:uid="{5B94A473-352C-4926-AB55-D68C3CE33CD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開催日を記入する
2日間以上ある場合は
このセルに大会開始日
下のセルに大会終了日
を記入する</t>
      </text>
    </comment>
  </commentList>
</comments>
</file>

<file path=xl/sharedStrings.xml><?xml version="1.0" encoding="utf-8"?>
<sst xmlns="http://schemas.openxmlformats.org/spreadsheetml/2006/main" count="4882" uniqueCount="1074">
  <si>
    <t>№</t>
    <phoneticPr fontId="1"/>
  </si>
  <si>
    <t>リーグ名</t>
    <rPh sb="3" eb="4">
      <t>メイ</t>
    </rPh>
    <phoneticPr fontId="1"/>
  </si>
  <si>
    <t>所属団体名</t>
    <rPh sb="0" eb="2">
      <t>ショゾク</t>
    </rPh>
    <rPh sb="2" eb="4">
      <t>ダンタイ</t>
    </rPh>
    <rPh sb="4" eb="5">
      <t>メイ</t>
    </rPh>
    <phoneticPr fontId="1"/>
  </si>
  <si>
    <t>代表者名</t>
    <rPh sb="0" eb="3">
      <t>ダイヒョウシャ</t>
    </rPh>
    <rPh sb="3" eb="4">
      <t>メイ</t>
    </rPh>
    <phoneticPr fontId="1"/>
  </si>
  <si>
    <t>(所属団体役職名)</t>
    <rPh sb="1" eb="3">
      <t>ショゾク</t>
    </rPh>
    <rPh sb="3" eb="5">
      <t>ダンタイ</t>
    </rPh>
    <rPh sb="5" eb="8">
      <t>ヤクショクメイ</t>
    </rPh>
    <phoneticPr fontId="1"/>
  </si>
  <si>
    <t>セクレタリー名</t>
    <rPh sb="6" eb="7">
      <t>メイ</t>
    </rPh>
    <phoneticPr fontId="1"/>
  </si>
  <si>
    <t>参加数</t>
    <rPh sb="0" eb="2">
      <t>サンカ</t>
    </rPh>
    <rPh sb="2" eb="3">
      <t>スウ</t>
    </rPh>
    <phoneticPr fontId="1"/>
  </si>
  <si>
    <t>競技方法</t>
    <rPh sb="0" eb="2">
      <t>キョウギ</t>
    </rPh>
    <rPh sb="2" eb="4">
      <t>ホウホウ</t>
    </rPh>
    <phoneticPr fontId="1"/>
  </si>
  <si>
    <t>スクラッチ</t>
    <phoneticPr fontId="1"/>
  </si>
  <si>
    <t>ハンディキャップ</t>
    <phoneticPr fontId="1"/>
  </si>
  <si>
    <t>男子のみ</t>
    <rPh sb="0" eb="2">
      <t>ダンシ</t>
    </rPh>
    <phoneticPr fontId="1"/>
  </si>
  <si>
    <t>女子のみ</t>
    <rPh sb="0" eb="2">
      <t>ジョシ</t>
    </rPh>
    <phoneticPr fontId="1"/>
  </si>
  <si>
    <t>男女混合</t>
    <rPh sb="0" eb="2">
      <t>ダンジョ</t>
    </rPh>
    <rPh sb="2" eb="4">
      <t>コンゴウ</t>
    </rPh>
    <phoneticPr fontId="1"/>
  </si>
  <si>
    <t>使用競技場</t>
    <rPh sb="0" eb="2">
      <t>シヨウ</t>
    </rPh>
    <rPh sb="2" eb="5">
      <t>キョウギジョウ</t>
    </rPh>
    <phoneticPr fontId="1"/>
  </si>
  <si>
    <t>チーム</t>
    <phoneticPr fontId="1"/>
  </si>
  <si>
    <t>週間</t>
    <rPh sb="0" eb="2">
      <t>シュウカン</t>
    </rPh>
    <phoneticPr fontId="1"/>
  </si>
  <si>
    <t>人編成</t>
    <rPh sb="0" eb="1">
      <t>ニン</t>
    </rPh>
    <rPh sb="1" eb="3">
      <t>ヘンセイ</t>
    </rPh>
    <phoneticPr fontId="1"/>
  </si>
  <si>
    <t>１週のｹﾞｰﾑ数</t>
    <rPh sb="1" eb="2">
      <t>シュウ</t>
    </rPh>
    <rPh sb="7" eb="8">
      <t>スウ</t>
    </rPh>
    <phoneticPr fontId="1"/>
  </si>
  <si>
    <t>Ｇ</t>
    <phoneticPr fontId="1"/>
  </si>
  <si>
    <t>開催期間</t>
    <rPh sb="0" eb="2">
      <t>カイサイ</t>
    </rPh>
    <rPh sb="2" eb="4">
      <t>キカン</t>
    </rPh>
    <phoneticPr fontId="1"/>
  </si>
  <si>
    <t>公認申請いたします。</t>
    <rPh sb="0" eb="2">
      <t>コウニン</t>
    </rPh>
    <rPh sb="2" eb="4">
      <t>シンセイ</t>
    </rPh>
    <phoneticPr fontId="1"/>
  </si>
  <si>
    <t>所属団体代表者名</t>
    <rPh sb="0" eb="2">
      <t>ショゾク</t>
    </rPh>
    <rPh sb="2" eb="4">
      <t>ダンタイ</t>
    </rPh>
    <rPh sb="4" eb="7">
      <t>ダイヒョウシャ</t>
    </rPh>
    <rPh sb="7" eb="8">
      <t>メイ</t>
    </rPh>
    <phoneticPr fontId="1"/>
  </si>
  <si>
    <t>立会審判員名</t>
    <rPh sb="0" eb="2">
      <t>タチアイ</t>
    </rPh>
    <rPh sb="2" eb="5">
      <t>シンパンイン</t>
    </rPh>
    <rPh sb="5" eb="6">
      <t>メイ</t>
    </rPh>
    <phoneticPr fontId="1"/>
  </si>
  <si>
    <t>㊞</t>
    <phoneticPr fontId="1"/>
  </si>
  <si>
    <t>～</t>
    <phoneticPr fontId="1"/>
  </si>
  <si>
    <t>人</t>
    <rPh sb="0" eb="1">
      <t>ニン</t>
    </rPh>
    <phoneticPr fontId="1"/>
  </si>
  <si>
    <t>公 認</t>
    <rPh sb="0" eb="1">
      <t>コウ</t>
    </rPh>
    <rPh sb="2" eb="3">
      <t>シノブ</t>
    </rPh>
    <phoneticPr fontId="1"/>
  </si>
  <si>
    <t>ﾚｰﾝ認証№</t>
    <rPh sb="3" eb="5">
      <t>ニンショウ</t>
    </rPh>
    <phoneticPr fontId="1"/>
  </si>
  <si>
    <t>公  競  №</t>
    <rPh sb="0" eb="1">
      <t>コウ</t>
    </rPh>
    <rPh sb="3" eb="4">
      <t>キョウ</t>
    </rPh>
    <phoneticPr fontId="1"/>
  </si>
  <si>
    <t>上記の通りリーグを開催いたしたくリーグ要項を添え</t>
    <rPh sb="0" eb="2">
      <t>ジョウキ</t>
    </rPh>
    <rPh sb="3" eb="4">
      <t>トオ</t>
    </rPh>
    <rPh sb="9" eb="11">
      <t>カイサイ</t>
    </rPh>
    <rPh sb="19" eb="21">
      <t>ヨウコウ</t>
    </rPh>
    <rPh sb="22" eb="23">
      <t>ソ</t>
    </rPh>
    <phoneticPr fontId="1"/>
  </si>
  <si>
    <t>日田アストロボウル</t>
    <rPh sb="0" eb="2">
      <t>ヒタ</t>
    </rPh>
    <phoneticPr fontId="6"/>
  </si>
  <si>
    <t>ＪＢ リ ー グ 公 認 申 請 書</t>
    <rPh sb="9" eb="10">
      <t>コウ</t>
    </rPh>
    <rPh sb="11" eb="12">
      <t>シノブ</t>
    </rPh>
    <rPh sb="13" eb="14">
      <t>サル</t>
    </rPh>
    <rPh sb="15" eb="16">
      <t>ショウ</t>
    </rPh>
    <rPh sb="17" eb="18">
      <t>ショ</t>
    </rPh>
    <phoneticPr fontId="1"/>
  </si>
  <si>
    <t>公益財団法人 JAPAN BOWLING　御中</t>
    <rPh sb="0" eb="2">
      <t>コウエキ</t>
    </rPh>
    <rPh sb="2" eb="4">
      <t>ザイダン</t>
    </rPh>
    <rPh sb="4" eb="6">
      <t>ホウジン</t>
    </rPh>
    <rPh sb="21" eb="23">
      <t>オンチュウ</t>
    </rPh>
    <phoneticPr fontId="1"/>
  </si>
  <si>
    <t>番号</t>
    <rPh sb="0" eb="2">
      <t>バンゴウ</t>
    </rPh>
    <phoneticPr fontId="10"/>
  </si>
  <si>
    <t>使用競技場名</t>
    <rPh sb="0" eb="2">
      <t>シヨウ</t>
    </rPh>
    <rPh sb="2" eb="5">
      <t>キョウギジョウ</t>
    </rPh>
    <rPh sb="5" eb="6">
      <t>メイ</t>
    </rPh>
    <phoneticPr fontId="10"/>
  </si>
  <si>
    <t>公認No</t>
    <rPh sb="0" eb="2">
      <t>コウニン</t>
    </rPh>
    <phoneticPr fontId="10"/>
  </si>
  <si>
    <t>認証No</t>
    <rPh sb="0" eb="2">
      <t>ニンショウ</t>
    </rPh>
    <phoneticPr fontId="10"/>
  </si>
  <si>
    <t>-</t>
    <phoneticPr fontId="10"/>
  </si>
  <si>
    <r>
      <t>リ</t>
    </r>
    <r>
      <rPr>
        <b/>
        <u val="double"/>
        <sz val="20"/>
        <color theme="1"/>
        <rFont val="Century"/>
        <family val="1"/>
      </rPr>
      <t xml:space="preserve">  </t>
    </r>
    <r>
      <rPr>
        <b/>
        <u val="double"/>
        <sz val="20"/>
        <color theme="1"/>
        <rFont val="ＭＳ 明朝"/>
        <family val="1"/>
        <charset val="128"/>
      </rPr>
      <t>ー</t>
    </r>
    <r>
      <rPr>
        <b/>
        <u val="double"/>
        <sz val="20"/>
        <color theme="1"/>
        <rFont val="Century"/>
        <family val="1"/>
      </rPr>
      <t xml:space="preserve">  </t>
    </r>
    <r>
      <rPr>
        <b/>
        <u val="double"/>
        <sz val="20"/>
        <color theme="1"/>
        <rFont val="ＭＳ 明朝"/>
        <family val="1"/>
        <charset val="128"/>
      </rPr>
      <t>グ</t>
    </r>
    <r>
      <rPr>
        <b/>
        <u val="double"/>
        <sz val="20"/>
        <color theme="1"/>
        <rFont val="Century"/>
        <family val="1"/>
      </rPr>
      <t xml:space="preserve">  </t>
    </r>
    <r>
      <rPr>
        <b/>
        <u val="double"/>
        <sz val="20"/>
        <color theme="1"/>
        <rFont val="ＭＳ 明朝"/>
        <family val="1"/>
        <charset val="128"/>
      </rPr>
      <t>公</t>
    </r>
    <r>
      <rPr>
        <b/>
        <u val="double"/>
        <sz val="20"/>
        <color theme="1"/>
        <rFont val="Century"/>
        <family val="1"/>
      </rPr>
      <t xml:space="preserve">  </t>
    </r>
    <r>
      <rPr>
        <b/>
        <u val="double"/>
        <sz val="20"/>
        <color theme="1"/>
        <rFont val="ＭＳ 明朝"/>
        <family val="1"/>
        <charset val="128"/>
      </rPr>
      <t>認</t>
    </r>
    <r>
      <rPr>
        <b/>
        <u val="double"/>
        <sz val="20"/>
        <color theme="1"/>
        <rFont val="Century"/>
        <family val="1"/>
      </rPr>
      <t xml:space="preserve">  </t>
    </r>
    <r>
      <rPr>
        <b/>
        <u val="double"/>
        <sz val="20"/>
        <color theme="1"/>
        <rFont val="ＭＳ 明朝"/>
        <family val="1"/>
        <charset val="128"/>
      </rPr>
      <t>料</t>
    </r>
    <r>
      <rPr>
        <b/>
        <u val="double"/>
        <sz val="20"/>
        <color theme="1"/>
        <rFont val="Century"/>
        <family val="1"/>
      </rPr>
      <t xml:space="preserve">  </t>
    </r>
    <r>
      <rPr>
        <b/>
        <u val="double"/>
        <sz val="20"/>
        <color theme="1"/>
        <rFont val="ＭＳ 明朝"/>
        <family val="1"/>
        <charset val="128"/>
      </rPr>
      <t>計</t>
    </r>
    <r>
      <rPr>
        <b/>
        <u val="double"/>
        <sz val="20"/>
        <color theme="1"/>
        <rFont val="Century"/>
        <family val="1"/>
      </rPr>
      <t xml:space="preserve">  </t>
    </r>
    <r>
      <rPr>
        <b/>
        <u val="double"/>
        <sz val="20"/>
        <color theme="1"/>
        <rFont val="ＭＳ 明朝"/>
        <family val="1"/>
        <charset val="128"/>
      </rPr>
      <t>算</t>
    </r>
    <r>
      <rPr>
        <b/>
        <u val="double"/>
        <sz val="20"/>
        <color theme="1"/>
        <rFont val="Century"/>
        <family val="1"/>
      </rPr>
      <t xml:space="preserve">  </t>
    </r>
    <r>
      <rPr>
        <b/>
        <u val="double"/>
        <sz val="20"/>
        <color theme="1"/>
        <rFont val="ＭＳ 明朝"/>
        <family val="1"/>
        <charset val="128"/>
      </rPr>
      <t>書</t>
    </r>
    <phoneticPr fontId="15"/>
  </si>
  <si>
    <t>大分県ボウリング連盟　御中</t>
    <rPh sb="0" eb="3">
      <t>オオイタケン</t>
    </rPh>
    <rPh sb="8" eb="10">
      <t>レンメイ</t>
    </rPh>
    <phoneticPr fontId="15"/>
  </si>
  <si>
    <t>クラブ名</t>
    <rPh sb="3" eb="4">
      <t>メイ</t>
    </rPh>
    <phoneticPr fontId="15"/>
  </si>
  <si>
    <t>クラブ長名</t>
    <rPh sb="3" eb="4">
      <t>チョウ</t>
    </rPh>
    <rPh sb="4" eb="5">
      <t>メイ</t>
    </rPh>
    <phoneticPr fontId="15"/>
  </si>
  <si>
    <t>㊞</t>
    <phoneticPr fontId="15"/>
  </si>
  <si>
    <t>リーグ申請月日</t>
    <phoneticPr fontId="15"/>
  </si>
  <si>
    <t>リーグ名称</t>
    <rPh sb="3" eb="5">
      <t>メイショウ</t>
    </rPh>
    <phoneticPr fontId="15"/>
  </si>
  <si>
    <t>リーグ開催期間　</t>
    <phoneticPr fontId="15"/>
  </si>
  <si>
    <t>～</t>
    <phoneticPr fontId="15"/>
  </si>
  <si>
    <t>リーグ参加者内訳</t>
    <rPh sb="3" eb="5">
      <t>サンカ</t>
    </rPh>
    <rPh sb="5" eb="6">
      <t>シャ</t>
    </rPh>
    <rPh sb="6" eb="8">
      <t>ウチワケ</t>
    </rPh>
    <phoneticPr fontId="15"/>
  </si>
  <si>
    <t>（一　　般）</t>
    <rPh sb="1" eb="2">
      <t>イチ</t>
    </rPh>
    <rPh sb="4" eb="5">
      <t>ハン</t>
    </rPh>
    <phoneticPr fontId="15"/>
  </si>
  <si>
    <t>名</t>
    <rPh sb="0" eb="1">
      <t>メイ</t>
    </rPh>
    <phoneticPr fontId="15"/>
  </si>
  <si>
    <t>（ジュニア・学連）</t>
    <rPh sb="6" eb="8">
      <t>ガクレン</t>
    </rPh>
    <phoneticPr fontId="15"/>
  </si>
  <si>
    <t>リーグ競技内容</t>
    <phoneticPr fontId="15"/>
  </si>
  <si>
    <t>（１）</t>
    <phoneticPr fontId="15"/>
  </si>
  <si>
    <t>（２）</t>
    <phoneticPr fontId="15"/>
  </si>
  <si>
    <t>リーグ戦で</t>
    <rPh sb="3" eb="4">
      <t>セン</t>
    </rPh>
    <phoneticPr fontId="15"/>
  </si>
  <si>
    <t>名が１回（１週）</t>
    <rPh sb="0" eb="1">
      <t>ナ</t>
    </rPh>
    <rPh sb="3" eb="4">
      <t>カイ</t>
    </rPh>
    <rPh sb="6" eb="7">
      <t>シュウ</t>
    </rPh>
    <phoneticPr fontId="15"/>
  </si>
  <si>
    <t>（３）</t>
    <phoneticPr fontId="15"/>
  </si>
  <si>
    <t>（４）</t>
    <phoneticPr fontId="15"/>
  </si>
  <si>
    <t>ゲームの</t>
    <phoneticPr fontId="15"/>
  </si>
  <si>
    <t>回戦（週間）を行う</t>
    <rPh sb="0" eb="2">
      <t>カイセン</t>
    </rPh>
    <rPh sb="3" eb="5">
      <t>シュウカン</t>
    </rPh>
    <rPh sb="7" eb="8">
      <t>オコナ</t>
    </rPh>
    <phoneticPr fontId="15"/>
  </si>
  <si>
    <t>公認料</t>
    <rPh sb="0" eb="2">
      <t>コウニン</t>
    </rPh>
    <rPh sb="2" eb="3">
      <t>リョウ</t>
    </rPh>
    <phoneticPr fontId="15"/>
  </si>
  <si>
    <t>（一　般）</t>
    <rPh sb="1" eb="2">
      <t>イチ</t>
    </rPh>
    <rPh sb="3" eb="4">
      <t>ハン</t>
    </rPh>
    <phoneticPr fontId="15"/>
  </si>
  <si>
    <t>人</t>
    <rPh sb="0" eb="1">
      <t>ニン</t>
    </rPh>
    <phoneticPr fontId="15"/>
  </si>
  <si>
    <t>×</t>
    <phoneticPr fontId="15"/>
  </si>
  <si>
    <t>Ｇ</t>
    <phoneticPr fontId="15"/>
  </si>
  <si>
    <t>Ｗ</t>
    <phoneticPr fontId="15"/>
  </si>
  <si>
    <t>＝</t>
    <phoneticPr fontId="15"/>
  </si>
  <si>
    <t>円</t>
    <rPh sb="0" eb="1">
      <t>エン</t>
    </rPh>
    <phoneticPr fontId="15"/>
  </si>
  <si>
    <t>合　計</t>
    <rPh sb="0" eb="1">
      <t>ア</t>
    </rPh>
    <rPh sb="2" eb="3">
      <t>ケイ</t>
    </rPh>
    <phoneticPr fontId="15"/>
  </si>
  <si>
    <t>※　</t>
    <phoneticPr fontId="15"/>
  </si>
  <si>
    <t>（1）個人か、何人チームか、　（2）個人・チームどちらも１週あたりの参加総人数を</t>
    <rPh sb="29" eb="30">
      <t>シュウ</t>
    </rPh>
    <rPh sb="34" eb="36">
      <t>サンカ</t>
    </rPh>
    <rPh sb="36" eb="37">
      <t>ソウ</t>
    </rPh>
    <rPh sb="37" eb="39">
      <t>ニンズウ</t>
    </rPh>
    <phoneticPr fontId="15"/>
  </si>
  <si>
    <t>（3）1週あたりのゲーム数を　（4）何回戦（何週間）を行う。</t>
    <rPh sb="12" eb="13">
      <t>スウ</t>
    </rPh>
    <phoneticPr fontId="15"/>
  </si>
  <si>
    <t>リーグ申請は、リーグ戦開始2週間前までに申請する。また、リーグ開始後4週間</t>
  </si>
  <si>
    <t>以内に参加者名簿を添付し、登録公認料を本協会に納入すること。</t>
  </si>
  <si>
    <t>（リーグ規程第308条に基づく）</t>
  </si>
  <si>
    <t>代　 表 　者</t>
    <rPh sb="0" eb="1">
      <t>ヨ</t>
    </rPh>
    <rPh sb="3" eb="4">
      <t>オモテ</t>
    </rPh>
    <rPh sb="6" eb="7">
      <t>モノ</t>
    </rPh>
    <phoneticPr fontId="15"/>
  </si>
  <si>
    <t>加盟団体名</t>
    <rPh sb="0" eb="2">
      <t>カメイ</t>
    </rPh>
    <rPh sb="2" eb="4">
      <t>ダンタイ</t>
    </rPh>
    <rPh sb="4" eb="5">
      <t>メイ</t>
    </rPh>
    <phoneticPr fontId="15"/>
  </si>
  <si>
    <t>受付→経理→競技→記録</t>
    <rPh sb="0" eb="2">
      <t>ウケツケ</t>
    </rPh>
    <rPh sb="3" eb="5">
      <t>ケイリ</t>
    </rPh>
    <rPh sb="6" eb="8">
      <t>キョウギ</t>
    </rPh>
    <rPh sb="9" eb="11">
      <t>キロク</t>
    </rPh>
    <phoneticPr fontId="6"/>
  </si>
  <si>
    <t>下記個人競技記録を報告致します。</t>
    <rPh sb="0" eb="2">
      <t>カキ</t>
    </rPh>
    <rPh sb="2" eb="4">
      <t>コジン</t>
    </rPh>
    <rPh sb="4" eb="6">
      <t>キョウギ</t>
    </rPh>
    <rPh sb="6" eb="8">
      <t>キロク</t>
    </rPh>
    <rPh sb="9" eb="11">
      <t>ホウコク</t>
    </rPh>
    <rPh sb="11" eb="12">
      <t>イタ</t>
    </rPh>
    <phoneticPr fontId="6"/>
  </si>
  <si>
    <t>所属団体名　</t>
    <rPh sb="0" eb="2">
      <t>ショゾク</t>
    </rPh>
    <rPh sb="2" eb="4">
      <t>ダンタイ</t>
    </rPh>
    <rPh sb="4" eb="5">
      <t>メイ</t>
    </rPh>
    <phoneticPr fontId="6"/>
  </si>
  <si>
    <t>代表者名　　</t>
    <rPh sb="0" eb="3">
      <t>ダイヒョウシャ</t>
    </rPh>
    <rPh sb="3" eb="4">
      <t>メイ</t>
    </rPh>
    <phoneticPr fontId="6"/>
  </si>
  <si>
    <t>リーグ・競技会名</t>
    <rPh sb="4" eb="7">
      <t>キョウギカイ</t>
    </rPh>
    <rPh sb="7" eb="8">
      <t>メイ</t>
    </rPh>
    <phoneticPr fontId="6"/>
  </si>
  <si>
    <t>登録番号</t>
    <rPh sb="0" eb="2">
      <t>トウロク</t>
    </rPh>
    <rPh sb="2" eb="4">
      <t>バンゴウ</t>
    </rPh>
    <phoneticPr fontId="6"/>
  </si>
  <si>
    <t>競技場名</t>
    <rPh sb="0" eb="3">
      <t>キョウギジョウ</t>
    </rPh>
    <rPh sb="3" eb="4">
      <t>メイ</t>
    </rPh>
    <phoneticPr fontId="6"/>
  </si>
  <si>
    <t>開催年月日</t>
    <rPh sb="0" eb="2">
      <t>カイサイ</t>
    </rPh>
    <rPh sb="2" eb="5">
      <t>ネンガッピ</t>
    </rPh>
    <phoneticPr fontId="6"/>
  </si>
  <si>
    <t>連盟コード</t>
    <rPh sb="0" eb="2">
      <t>レンメイ</t>
    </rPh>
    <phoneticPr fontId="6"/>
  </si>
  <si>
    <t>ＪＢＣ会員No.</t>
    <rPh sb="3" eb="5">
      <t>カイイン</t>
    </rPh>
    <phoneticPr fontId="6"/>
  </si>
  <si>
    <t>氏名</t>
    <rPh sb="0" eb="2">
      <t>シメイ</t>
    </rPh>
    <phoneticPr fontId="6"/>
  </si>
  <si>
    <t>トータル</t>
    <phoneticPr fontId="6"/>
  </si>
  <si>
    <t>ゲーム</t>
    <phoneticPr fontId="6"/>
  </si>
  <si>
    <t>Ｈ／Ｇ</t>
    <phoneticPr fontId="6"/>
  </si>
  <si>
    <t>Ｈ／Ｓ</t>
    <phoneticPr fontId="6"/>
  </si>
  <si>
    <t>参加延人数</t>
    <rPh sb="0" eb="2">
      <t>サンカ</t>
    </rPh>
    <rPh sb="2" eb="3">
      <t>ノ</t>
    </rPh>
    <rPh sb="3" eb="5">
      <t>ニンズウ</t>
    </rPh>
    <phoneticPr fontId="6"/>
  </si>
  <si>
    <t>総ゲーム数</t>
    <rPh sb="0" eb="1">
      <t>ソウ</t>
    </rPh>
    <rPh sb="4" eb="5">
      <t>スウ</t>
    </rPh>
    <phoneticPr fontId="6"/>
  </si>
  <si>
    <t>一般</t>
    <rPh sb="0" eb="2">
      <t>イッパン</t>
    </rPh>
    <phoneticPr fontId="6"/>
  </si>
  <si>
    <t>確認印</t>
    <rPh sb="0" eb="2">
      <t>カクニン</t>
    </rPh>
    <rPh sb="2" eb="3">
      <t>イン</t>
    </rPh>
    <phoneticPr fontId="6"/>
  </si>
  <si>
    <t>Jr</t>
    <phoneticPr fontId="6"/>
  </si>
  <si>
    <t>リーグ・競技会会長押印欄</t>
    <rPh sb="4" eb="6">
      <t>キョウギ</t>
    </rPh>
    <rPh sb="6" eb="7">
      <t>カイ</t>
    </rPh>
    <rPh sb="7" eb="9">
      <t>カイチョウ</t>
    </rPh>
    <rPh sb="9" eb="10">
      <t>オ</t>
    </rPh>
    <rPh sb="10" eb="11">
      <t>イン</t>
    </rPh>
    <rPh sb="11" eb="12">
      <t>ラン</t>
    </rPh>
    <phoneticPr fontId="6"/>
  </si>
  <si>
    <t>144-046</t>
    <phoneticPr fontId="10"/>
  </si>
  <si>
    <t>ラウンドワンスタジアム大分</t>
    <rPh sb="11" eb="13">
      <t>オオイタ</t>
    </rPh>
    <phoneticPr fontId="10"/>
  </si>
  <si>
    <t>144-003</t>
    <phoneticPr fontId="10"/>
  </si>
  <si>
    <t>スギノイボウル</t>
    <phoneticPr fontId="6"/>
  </si>
  <si>
    <t>144-042</t>
    <phoneticPr fontId="10"/>
  </si>
  <si>
    <t>さくらボウル</t>
    <phoneticPr fontId="6"/>
  </si>
  <si>
    <t>144-047</t>
    <phoneticPr fontId="6"/>
  </si>
  <si>
    <t>CPボウル</t>
    <phoneticPr fontId="6"/>
  </si>
  <si>
    <t>144-026</t>
    <phoneticPr fontId="6"/>
  </si>
  <si>
    <t>OBSボウル</t>
    <phoneticPr fontId="6"/>
  </si>
  <si>
    <t>144-015</t>
    <phoneticPr fontId="6"/>
  </si>
  <si>
    <t>大分県ボウリング連盟</t>
    <rPh sb="0" eb="3">
      <t>オオイタケン</t>
    </rPh>
    <rPh sb="8" eb="10">
      <t>レンメイ</t>
    </rPh>
    <phoneticPr fontId="1"/>
  </si>
  <si>
    <t>中野　晴夫</t>
    <rPh sb="0" eb="2">
      <t>ナカノ</t>
    </rPh>
    <rPh sb="3" eb="5">
      <t>ハルオ</t>
    </rPh>
    <phoneticPr fontId="1"/>
  </si>
  <si>
    <t>公益財団法人 JAPAN BOWLING　御中</t>
    <rPh sb="0" eb="2">
      <t>コウエキ</t>
    </rPh>
    <rPh sb="2" eb="4">
      <t>ザイダン</t>
    </rPh>
    <rPh sb="4" eb="6">
      <t>ホウジン</t>
    </rPh>
    <rPh sb="21" eb="23">
      <t>オンチュウ</t>
    </rPh>
    <phoneticPr fontId="15"/>
  </si>
  <si>
    <t>大分県ボウリング連盟</t>
    <rPh sb="0" eb="3">
      <t>オオイタケン</t>
    </rPh>
    <rPh sb="8" eb="10">
      <t>レンメイ</t>
    </rPh>
    <phoneticPr fontId="1"/>
  </si>
  <si>
    <t>中野　晴夫</t>
    <rPh sb="0" eb="2">
      <t>ナカノ</t>
    </rPh>
    <rPh sb="3" eb="5">
      <t>ハルオ</t>
    </rPh>
    <phoneticPr fontId="1"/>
  </si>
  <si>
    <t>（一般・学連）</t>
    <rPh sb="1" eb="2">
      <t>イチ</t>
    </rPh>
    <rPh sb="2" eb="3">
      <t>ハン</t>
    </rPh>
    <rPh sb="4" eb="5">
      <t>ガク</t>
    </rPh>
    <rPh sb="5" eb="6">
      <t>レン</t>
    </rPh>
    <phoneticPr fontId="15"/>
  </si>
  <si>
    <t>（ジュニア）</t>
    <phoneticPr fontId="15"/>
  </si>
  <si>
    <t>年　　月　　日</t>
    <rPh sb="0" eb="1">
      <t>ネン</t>
    </rPh>
    <rPh sb="3" eb="4">
      <t>ツキ</t>
    </rPh>
    <rPh sb="6" eb="7">
      <t>ニチ</t>
    </rPh>
    <phoneticPr fontId="1"/>
  </si>
  <si>
    <t>名</t>
    <rPh sb="0" eb="1">
      <t>メイ</t>
    </rPh>
    <phoneticPr fontId="1"/>
  </si>
  <si>
    <t>（ 第 ３ 種 ）</t>
    <rPh sb="2" eb="3">
      <t>ダイ</t>
    </rPh>
    <rPh sb="6" eb="7">
      <t>シュ</t>
    </rPh>
    <phoneticPr fontId="1"/>
  </si>
  <si>
    <t>A会員G数</t>
    <rPh sb="1" eb="3">
      <t>カイイン</t>
    </rPh>
    <rPh sb="4" eb="5">
      <t>スウ</t>
    </rPh>
    <phoneticPr fontId="6"/>
  </si>
  <si>
    <t>B会員G数</t>
    <rPh sb="1" eb="3">
      <t>カイイン</t>
    </rPh>
    <rPh sb="4" eb="5">
      <t>スウ</t>
    </rPh>
    <phoneticPr fontId="6"/>
  </si>
  <si>
    <t>C会員G数</t>
    <rPh sb="1" eb="3">
      <t>カイイン</t>
    </rPh>
    <rPh sb="4" eb="5">
      <t>スウ</t>
    </rPh>
    <phoneticPr fontId="6"/>
  </si>
  <si>
    <t>U会員G数</t>
    <rPh sb="1" eb="3">
      <t>カイイン</t>
    </rPh>
    <rPh sb="4" eb="5">
      <t>スウ</t>
    </rPh>
    <phoneticPr fontId="6"/>
  </si>
  <si>
    <t>J会員G数</t>
    <rPh sb="1" eb="3">
      <t>カイイン</t>
    </rPh>
    <rPh sb="4" eb="5">
      <t>スウ</t>
    </rPh>
    <phoneticPr fontId="6"/>
  </si>
  <si>
    <t>H会員G数</t>
    <rPh sb="1" eb="3">
      <t>カイイン</t>
    </rPh>
    <rPh sb="4" eb="5">
      <t>スウ</t>
    </rPh>
    <phoneticPr fontId="6"/>
  </si>
  <si>
    <t>ＪＢＣ負担金</t>
    <rPh sb="3" eb="6">
      <t>フタンキン</t>
    </rPh>
    <phoneticPr fontId="6"/>
  </si>
  <si>
    <t>１枚目合計</t>
    <rPh sb="0" eb="3">
      <t>イチマイメ</t>
    </rPh>
    <rPh sb="3" eb="5">
      <t>ゴウケイ</t>
    </rPh>
    <phoneticPr fontId="6"/>
  </si>
  <si>
    <t>印</t>
    <rPh sb="0" eb="1">
      <t>イン</t>
    </rPh>
    <phoneticPr fontId="6"/>
  </si>
  <si>
    <t>リ　ー　グ　参　加　者　名　簿</t>
    <rPh sb="6" eb="7">
      <t>サン</t>
    </rPh>
    <rPh sb="8" eb="9">
      <t>カ</t>
    </rPh>
    <rPh sb="10" eb="11">
      <t>モノ</t>
    </rPh>
    <rPh sb="12" eb="13">
      <t>メイ</t>
    </rPh>
    <rPh sb="14" eb="15">
      <t>ボ</t>
    </rPh>
    <phoneticPr fontId="6"/>
  </si>
  <si>
    <t>リーグ名</t>
    <rPh sb="3" eb="4">
      <t>メイ</t>
    </rPh>
    <phoneticPr fontId="6"/>
  </si>
  <si>
    <t>公認番号</t>
    <rPh sb="0" eb="2">
      <t>コウニン</t>
    </rPh>
    <rPh sb="2" eb="4">
      <t>バンゴウ</t>
    </rPh>
    <phoneticPr fontId="6"/>
  </si>
  <si>
    <t>号</t>
    <rPh sb="0" eb="1">
      <t>ゴウ</t>
    </rPh>
    <phoneticPr fontId="6"/>
  </si>
  <si>
    <t>主催者名</t>
    <rPh sb="0" eb="3">
      <t>シュサイシャ</t>
    </rPh>
    <rPh sb="3" eb="4">
      <t>メイ</t>
    </rPh>
    <phoneticPr fontId="6"/>
  </si>
  <si>
    <t>支部</t>
    <rPh sb="0" eb="2">
      <t>シブ</t>
    </rPh>
    <phoneticPr fontId="6"/>
  </si>
  <si>
    <t>クラブ</t>
    <phoneticPr fontId="6"/>
  </si>
  <si>
    <t>リーグ会長名</t>
    <rPh sb="3" eb="5">
      <t>カイチョウ</t>
    </rPh>
    <rPh sb="5" eb="6">
      <t>メイ</t>
    </rPh>
    <phoneticPr fontId="6"/>
  </si>
  <si>
    <t>セクレタリー名</t>
    <rPh sb="6" eb="7">
      <t>メイ</t>
    </rPh>
    <phoneticPr fontId="6"/>
  </si>
  <si>
    <t>参 加 者 名</t>
    <rPh sb="0" eb="1">
      <t>サン</t>
    </rPh>
    <rPh sb="2" eb="3">
      <t>カ</t>
    </rPh>
    <rPh sb="4" eb="5">
      <t>モノ</t>
    </rPh>
    <rPh sb="6" eb="7">
      <t>メイ</t>
    </rPh>
    <phoneticPr fontId="6"/>
  </si>
  <si>
    <t>-</t>
    <phoneticPr fontId="6"/>
  </si>
  <si>
    <t>※　上記のとおり、リーグ参加者名簿をお届けいたします。</t>
    <rPh sb="2" eb="4">
      <t>ジョウキ</t>
    </rPh>
    <rPh sb="12" eb="15">
      <t>サンカシャ</t>
    </rPh>
    <rPh sb="15" eb="17">
      <t>メイボ</t>
    </rPh>
    <rPh sb="19" eb="20">
      <t>トド</t>
    </rPh>
    <phoneticPr fontId="6"/>
  </si>
  <si>
    <t>―</t>
    <phoneticPr fontId="6"/>
  </si>
  <si>
    <t>J B No.</t>
    <phoneticPr fontId="6"/>
  </si>
  <si>
    <t>J B No.</t>
  </si>
  <si>
    <t>黄色い枠の所を入力する。
氏名の所に名前を入力すると番号が自動で入る（苗字と名前に（全角空白␣）を入れる）
会員が増えた場合や番号変更、新年度で会員が変わったりした場合は
シートの会員ページにあるの黄色で塗りつぶしている所を変更していくこと
枚数は必要に応じて変更すること
白黒印刷すること
会員ページに入力しても番号が入らない場合は
その人物をもう一度会員ページに入力する。
会員ページにその人が二人いる状態にする</t>
    <rPh sb="0" eb="2">
      <t>キイロ</t>
    </rPh>
    <rPh sb="3" eb="4">
      <t>ワク</t>
    </rPh>
    <rPh sb="5" eb="6">
      <t>トコロ</t>
    </rPh>
    <rPh sb="7" eb="9">
      <t>ニュウリョク</t>
    </rPh>
    <rPh sb="13" eb="15">
      <t>シメイ</t>
    </rPh>
    <rPh sb="16" eb="17">
      <t>トコロ</t>
    </rPh>
    <rPh sb="18" eb="20">
      <t>ナマエ</t>
    </rPh>
    <rPh sb="21" eb="23">
      <t>ニュウリョク</t>
    </rPh>
    <rPh sb="26" eb="28">
      <t>バンゴウ</t>
    </rPh>
    <rPh sb="29" eb="31">
      <t>ジドウ</t>
    </rPh>
    <rPh sb="32" eb="33">
      <t>ハイ</t>
    </rPh>
    <rPh sb="35" eb="37">
      <t>ミョウジ</t>
    </rPh>
    <rPh sb="38" eb="40">
      <t>ナマエ</t>
    </rPh>
    <rPh sb="42" eb="44">
      <t>ゼンカク</t>
    </rPh>
    <rPh sb="44" eb="46">
      <t>クウハク</t>
    </rPh>
    <rPh sb="49" eb="50">
      <t>イ</t>
    </rPh>
    <rPh sb="102" eb="103">
      <t>ヌ</t>
    </rPh>
    <rPh sb="110" eb="111">
      <t>トコロ</t>
    </rPh>
    <rPh sb="112" eb="114">
      <t>ヘンコウ</t>
    </rPh>
    <rPh sb="121" eb="123">
      <t>マイスウ</t>
    </rPh>
    <rPh sb="124" eb="126">
      <t>ヒツヨウ</t>
    </rPh>
    <rPh sb="127" eb="128">
      <t>オウ</t>
    </rPh>
    <rPh sb="130" eb="132">
      <t>ヘンコウ</t>
    </rPh>
    <rPh sb="137" eb="139">
      <t>シロクロ</t>
    </rPh>
    <rPh sb="139" eb="141">
      <t>インサツ</t>
    </rPh>
    <rPh sb="147" eb="149">
      <t>カイイン</t>
    </rPh>
    <rPh sb="153" eb="155">
      <t>ニュウリョク</t>
    </rPh>
    <rPh sb="158" eb="160">
      <t>バンゴウ</t>
    </rPh>
    <rPh sb="161" eb="162">
      <t>ハイ</t>
    </rPh>
    <rPh sb="165" eb="167">
      <t>バアイ</t>
    </rPh>
    <rPh sb="171" eb="173">
      <t>ジンブツ</t>
    </rPh>
    <rPh sb="176" eb="178">
      <t>イチド</t>
    </rPh>
    <rPh sb="178" eb="180">
      <t>カイイン</t>
    </rPh>
    <rPh sb="184" eb="186">
      <t>ニュウリョク</t>
    </rPh>
    <rPh sb="190" eb="192">
      <t>カイイン</t>
    </rPh>
    <rPh sb="198" eb="199">
      <t>ヒト</t>
    </rPh>
    <rPh sb="200" eb="202">
      <t>フタリ</t>
    </rPh>
    <rPh sb="204" eb="206">
      <t>ジョウタイ</t>
    </rPh>
    <phoneticPr fontId="6"/>
  </si>
  <si>
    <t>　　ＪＢ個人競技記録報告書</t>
    <rPh sb="4" eb="5">
      <t>ジン</t>
    </rPh>
    <rPh sb="5" eb="7">
      <t>キョウギ</t>
    </rPh>
    <rPh sb="7" eb="9">
      <t>キロク</t>
    </rPh>
    <rPh sb="9" eb="12">
      <t>ホウコクショ</t>
    </rPh>
    <phoneticPr fontId="6"/>
  </si>
  <si>
    <t>　　年　　月　　日　　受理</t>
    <rPh sb="2" eb="3">
      <t>ネン</t>
    </rPh>
    <rPh sb="5" eb="6">
      <t>ツキ</t>
    </rPh>
    <rPh sb="8" eb="9">
      <t>ニチ</t>
    </rPh>
    <rPh sb="11" eb="13">
      <t>ジュリ</t>
    </rPh>
    <phoneticPr fontId="6"/>
  </si>
  <si>
    <t>大分県ボウリング連盟</t>
    <rPh sb="0" eb="3">
      <t>オオイタケン</t>
    </rPh>
    <rPh sb="8" eb="10">
      <t>レンメイ</t>
    </rPh>
    <phoneticPr fontId="6"/>
  </si>
  <si>
    <t>1枚中
1枚目</t>
    <rPh sb="1" eb="3">
      <t>マイチュウ</t>
    </rPh>
    <rPh sb="5" eb="7">
      <t>マイメ</t>
    </rPh>
    <phoneticPr fontId="6"/>
  </si>
  <si>
    <t>記載日</t>
    <rPh sb="0" eb="3">
      <t>キサイビ</t>
    </rPh>
    <phoneticPr fontId="6"/>
  </si>
  <si>
    <t>ＪＢ会員No.</t>
    <rPh sb="2" eb="4">
      <t>カイイン</t>
    </rPh>
    <phoneticPr fontId="6"/>
  </si>
  <si>
    <t>56-U</t>
    <phoneticPr fontId="6"/>
  </si>
  <si>
    <t>54-U</t>
    <phoneticPr fontId="6"/>
  </si>
  <si>
    <t>学連</t>
    <rPh sb="0" eb="2">
      <t>ガクレン</t>
    </rPh>
    <phoneticPr fontId="6"/>
  </si>
  <si>
    <t>40-A</t>
    <phoneticPr fontId="6"/>
  </si>
  <si>
    <t>41-A</t>
    <phoneticPr fontId="6"/>
  </si>
  <si>
    <t>42-A</t>
    <phoneticPr fontId="6"/>
  </si>
  <si>
    <t>43-A</t>
    <phoneticPr fontId="6"/>
  </si>
  <si>
    <t>44-A</t>
  </si>
  <si>
    <t>45-A</t>
    <phoneticPr fontId="6"/>
  </si>
  <si>
    <t>46-A</t>
    <phoneticPr fontId="6"/>
  </si>
  <si>
    <t>47-A</t>
    <phoneticPr fontId="6"/>
  </si>
  <si>
    <t>学連・Jr</t>
    <rPh sb="0" eb="2">
      <t>ガクレン</t>
    </rPh>
    <phoneticPr fontId="6"/>
  </si>
  <si>
    <t>田中　直</t>
    <rPh sb="0" eb="2">
      <t>タナカ</t>
    </rPh>
    <rPh sb="3" eb="4">
      <t>チョク</t>
    </rPh>
    <phoneticPr fontId="6"/>
  </si>
  <si>
    <t>一般ゲーム数</t>
    <rPh sb="0" eb="2">
      <t>イッパン</t>
    </rPh>
    <rPh sb="5" eb="6">
      <t>スウ</t>
    </rPh>
    <phoneticPr fontId="6"/>
  </si>
  <si>
    <t>Jrゲーム数</t>
    <rPh sb="5" eb="6">
      <t>スウ</t>
    </rPh>
    <phoneticPr fontId="6"/>
  </si>
  <si>
    <t>　　ＪＢＣ個人競技記録報告書</t>
    <rPh sb="5" eb="7">
      <t>コジン</t>
    </rPh>
    <rPh sb="7" eb="9">
      <t>キョウギ</t>
    </rPh>
    <rPh sb="9" eb="11">
      <t>キロク</t>
    </rPh>
    <rPh sb="11" eb="14">
      <t>ホウコクショ</t>
    </rPh>
    <phoneticPr fontId="6"/>
  </si>
  <si>
    <t>令和5年度国民体育大会 第43回九州ブロック大会ボウリング競技</t>
    <rPh sb="0" eb="2">
      <t>レイワ</t>
    </rPh>
    <rPh sb="3" eb="4">
      <t>ネン</t>
    </rPh>
    <rPh sb="4" eb="5">
      <t>ド</t>
    </rPh>
    <rPh sb="5" eb="7">
      <t>コクミン</t>
    </rPh>
    <rPh sb="7" eb="11">
      <t>タイイクタイカイ</t>
    </rPh>
    <rPh sb="12" eb="13">
      <t>ダイ</t>
    </rPh>
    <rPh sb="15" eb="16">
      <t>カイ</t>
    </rPh>
    <rPh sb="16" eb="18">
      <t>キュウシュウ</t>
    </rPh>
    <rPh sb="22" eb="24">
      <t>タイカイ</t>
    </rPh>
    <rPh sb="29" eb="31">
      <t>キョウギ</t>
    </rPh>
    <phoneticPr fontId="6"/>
  </si>
  <si>
    <t>CT-07</t>
    <phoneticPr fontId="6"/>
  </si>
  <si>
    <t>3枚中
2枚目</t>
    <rPh sb="1" eb="3">
      <t>マイチュウ</t>
    </rPh>
    <rPh sb="5" eb="7">
      <t>マイメ</t>
    </rPh>
    <phoneticPr fontId="6"/>
  </si>
  <si>
    <t>44-A</t>
    <phoneticPr fontId="6"/>
  </si>
  <si>
    <t>立会審判員（第３種）</t>
    <rPh sb="0" eb="2">
      <t>タチア</t>
    </rPh>
    <rPh sb="2" eb="4">
      <t>シンパン</t>
    </rPh>
    <rPh sb="4" eb="5">
      <t>イン</t>
    </rPh>
    <rPh sb="6" eb="7">
      <t>ダイ</t>
    </rPh>
    <rPh sb="8" eb="9">
      <t>シュ</t>
    </rPh>
    <phoneticPr fontId="6"/>
  </si>
  <si>
    <t>3枚中
３枚目</t>
    <rPh sb="1" eb="3">
      <t>マイチュウ</t>
    </rPh>
    <rPh sb="5" eb="7">
      <t>マイメ</t>
    </rPh>
    <phoneticPr fontId="6"/>
  </si>
  <si>
    <t>７枚中
４枚目</t>
    <rPh sb="1" eb="3">
      <t>マイチュウ</t>
    </rPh>
    <rPh sb="5" eb="7">
      <t>マイメ</t>
    </rPh>
    <phoneticPr fontId="6"/>
  </si>
  <si>
    <t>７枚中
５枚目</t>
    <rPh sb="1" eb="3">
      <t>マイチュウ</t>
    </rPh>
    <rPh sb="5" eb="7">
      <t>マイメ</t>
    </rPh>
    <phoneticPr fontId="6"/>
  </si>
  <si>
    <t>７枚中
６枚目</t>
    <rPh sb="1" eb="3">
      <t>マイチュウ</t>
    </rPh>
    <rPh sb="5" eb="7">
      <t>マイメ</t>
    </rPh>
    <phoneticPr fontId="6"/>
  </si>
  <si>
    <t>７枚中
７枚目</t>
    <rPh sb="1" eb="3">
      <t>マイチュウ</t>
    </rPh>
    <rPh sb="5" eb="7">
      <t>マイメ</t>
    </rPh>
    <phoneticPr fontId="6"/>
  </si>
  <si>
    <t>枚中
枚目</t>
    <rPh sb="0" eb="2">
      <t>マイチュウ</t>
    </rPh>
    <rPh sb="3" eb="5">
      <t>マイメ</t>
    </rPh>
    <phoneticPr fontId="6"/>
  </si>
  <si>
    <t>名前</t>
    <rPh sb="0" eb="2">
      <t>ナマエ</t>
    </rPh>
    <phoneticPr fontId="6"/>
  </si>
  <si>
    <t>藤田　千代美</t>
    <rPh sb="0" eb="2">
      <t>フジタ</t>
    </rPh>
    <rPh sb="3" eb="6">
      <t>チヨミ</t>
    </rPh>
    <phoneticPr fontId="6"/>
  </si>
  <si>
    <t>上木　清美</t>
    <rPh sb="0" eb="2">
      <t>ウエキ</t>
    </rPh>
    <rPh sb="3" eb="5">
      <t>キヨミ</t>
    </rPh>
    <phoneticPr fontId="6"/>
  </si>
  <si>
    <t>佐藤　幸</t>
    <rPh sb="0" eb="2">
      <t>サトウ</t>
    </rPh>
    <rPh sb="3" eb="4">
      <t>コウ</t>
    </rPh>
    <phoneticPr fontId="6"/>
  </si>
  <si>
    <t>前田　祐輔</t>
    <rPh sb="0" eb="2">
      <t>マエダ</t>
    </rPh>
    <rPh sb="3" eb="5">
      <t>ユウスケ</t>
    </rPh>
    <phoneticPr fontId="6"/>
  </si>
  <si>
    <t>佐藤　美穂</t>
    <rPh sb="0" eb="2">
      <t>サトウ</t>
    </rPh>
    <rPh sb="3" eb="5">
      <t>ミホ</t>
    </rPh>
    <phoneticPr fontId="6"/>
  </si>
  <si>
    <t>県外</t>
    <rPh sb="0" eb="2">
      <t>ケンガイ</t>
    </rPh>
    <phoneticPr fontId="6"/>
  </si>
  <si>
    <t>会員</t>
    <rPh sb="0" eb="2">
      <t>カイイン</t>
    </rPh>
    <phoneticPr fontId="6"/>
  </si>
  <si>
    <t>番号</t>
    <rPh sb="0" eb="2">
      <t>バンゴウ</t>
    </rPh>
    <phoneticPr fontId="6"/>
  </si>
  <si>
    <t>佐藤　誠治</t>
    <rPh sb="0" eb="2">
      <t>サトウ</t>
    </rPh>
    <rPh sb="3" eb="5">
      <t>セイジ</t>
    </rPh>
    <phoneticPr fontId="6"/>
  </si>
  <si>
    <t>00041</t>
  </si>
  <si>
    <t>吉田　可以</t>
    <rPh sb="3" eb="4">
      <t>カ</t>
    </rPh>
    <rPh sb="4" eb="5">
      <t>イ</t>
    </rPh>
    <phoneticPr fontId="6"/>
  </si>
  <si>
    <t>42‐A</t>
  </si>
  <si>
    <t>00457</t>
    <phoneticPr fontId="6"/>
  </si>
  <si>
    <t>進　貴行</t>
    <rPh sb="0" eb="1">
      <t>ススム</t>
    </rPh>
    <rPh sb="2" eb="4">
      <t>タカユキ</t>
    </rPh>
    <phoneticPr fontId="6"/>
  </si>
  <si>
    <t>00317</t>
  </si>
  <si>
    <t>池田　貴弘</t>
    <rPh sb="0" eb="2">
      <t>イケダ</t>
    </rPh>
    <rPh sb="3" eb="5">
      <t>タカヒロ</t>
    </rPh>
    <phoneticPr fontId="6"/>
  </si>
  <si>
    <t>41‐A</t>
  </si>
  <si>
    <t>00166</t>
    <phoneticPr fontId="6"/>
  </si>
  <si>
    <t>工藤　郁也</t>
  </si>
  <si>
    <t>00364</t>
  </si>
  <si>
    <t>浅海　恒成</t>
    <rPh sb="0" eb="2">
      <t>アサウミ</t>
    </rPh>
    <rPh sb="3" eb="5">
      <t>ツネナリ</t>
    </rPh>
    <phoneticPr fontId="6"/>
  </si>
  <si>
    <t>38‐A</t>
  </si>
  <si>
    <t>00541</t>
    <phoneticPr fontId="6"/>
  </si>
  <si>
    <t>太田　裕規</t>
  </si>
  <si>
    <t>00368</t>
  </si>
  <si>
    <t>中尾　佑輝</t>
    <phoneticPr fontId="6"/>
  </si>
  <si>
    <t>55‐U</t>
  </si>
  <si>
    <t>02072</t>
    <phoneticPr fontId="6"/>
  </si>
  <si>
    <t>会員が増えた場合や番号変更、新年度で会員が変わったりした場合は
黄色で塗りつぶしている所を変更していくこと。</t>
    <rPh sb="0" eb="2">
      <t>カイイン</t>
    </rPh>
    <rPh sb="3" eb="4">
      <t>フ</t>
    </rPh>
    <rPh sb="6" eb="8">
      <t>バアイ</t>
    </rPh>
    <rPh sb="9" eb="11">
      <t>バンゴウ</t>
    </rPh>
    <rPh sb="11" eb="13">
      <t>ヘンコウ</t>
    </rPh>
    <rPh sb="14" eb="15">
      <t>シン</t>
    </rPh>
    <rPh sb="15" eb="17">
      <t>ネンド</t>
    </rPh>
    <rPh sb="18" eb="20">
      <t>カイイン</t>
    </rPh>
    <rPh sb="21" eb="22">
      <t>カ</t>
    </rPh>
    <rPh sb="28" eb="30">
      <t>バアイ</t>
    </rPh>
    <rPh sb="32" eb="34">
      <t>キイロ</t>
    </rPh>
    <rPh sb="35" eb="36">
      <t>ヌ</t>
    </rPh>
    <rPh sb="43" eb="44">
      <t>トコロ</t>
    </rPh>
    <rPh sb="45" eb="47">
      <t>ヘンコウ</t>
    </rPh>
    <phoneticPr fontId="6"/>
  </si>
  <si>
    <t>岩本　晃</t>
    <rPh sb="0" eb="2">
      <t>イワモト</t>
    </rPh>
    <rPh sb="3" eb="4">
      <t>アキラ</t>
    </rPh>
    <phoneticPr fontId="6"/>
  </si>
  <si>
    <t>00400</t>
  </si>
  <si>
    <t>吉田　和恵</t>
    <rPh sb="0" eb="2">
      <t>ヨシダ</t>
    </rPh>
    <rPh sb="3" eb="5">
      <t>カズエ</t>
    </rPh>
    <phoneticPr fontId="6"/>
  </si>
  <si>
    <t>40-A</t>
  </si>
  <si>
    <t>00015</t>
  </si>
  <si>
    <t>井下　恵</t>
    <rPh sb="0" eb="2">
      <t>イシタ</t>
    </rPh>
    <rPh sb="3" eb="4">
      <t>メグ</t>
    </rPh>
    <phoneticPr fontId="6"/>
  </si>
  <si>
    <t>00424</t>
  </si>
  <si>
    <t>山川　誠</t>
    <rPh sb="0" eb="2">
      <t>ヤマカワ</t>
    </rPh>
    <rPh sb="3" eb="4">
      <t>マコト</t>
    </rPh>
    <phoneticPr fontId="6"/>
  </si>
  <si>
    <t>00020</t>
  </si>
  <si>
    <t>岩本　藍樺</t>
  </si>
  <si>
    <t>00449</t>
  </si>
  <si>
    <t>西熊　嘉於子</t>
    <rPh sb="0" eb="1">
      <t>ニシ</t>
    </rPh>
    <rPh sb="1" eb="2">
      <t>クマ</t>
    </rPh>
    <rPh sb="3" eb="4">
      <t>カ</t>
    </rPh>
    <rPh sb="4" eb="5">
      <t>オ</t>
    </rPh>
    <rPh sb="5" eb="6">
      <t>コ</t>
    </rPh>
    <phoneticPr fontId="6"/>
  </si>
  <si>
    <t>00021</t>
  </si>
  <si>
    <t>岩本　征也</t>
    <rPh sb="0" eb="2">
      <t>イワモト</t>
    </rPh>
    <phoneticPr fontId="6"/>
  </si>
  <si>
    <t>00466</t>
  </si>
  <si>
    <t>石光　良子</t>
    <rPh sb="0" eb="2">
      <t>イシミツ</t>
    </rPh>
    <rPh sb="3" eb="5">
      <t>ヨシコ</t>
    </rPh>
    <phoneticPr fontId="6"/>
  </si>
  <si>
    <t>00026</t>
  </si>
  <si>
    <t>儀間　美智代</t>
    <rPh sb="0" eb="2">
      <t>ギマ</t>
    </rPh>
    <rPh sb="3" eb="6">
      <t>ミチヨ</t>
    </rPh>
    <phoneticPr fontId="6"/>
  </si>
  <si>
    <t>00033</t>
  </si>
  <si>
    <t>花岡　正人</t>
    <rPh sb="0" eb="2">
      <t>ハナオカ</t>
    </rPh>
    <rPh sb="3" eb="5">
      <t>マサト</t>
    </rPh>
    <phoneticPr fontId="6"/>
  </si>
  <si>
    <t>00046</t>
  </si>
  <si>
    <t>小野　美穂</t>
    <rPh sb="0" eb="2">
      <t>オノ</t>
    </rPh>
    <rPh sb="3" eb="5">
      <t>ミホ</t>
    </rPh>
    <phoneticPr fontId="6"/>
  </si>
  <si>
    <t>00276</t>
  </si>
  <si>
    <t>中園　憲三</t>
    <rPh sb="0" eb="2">
      <t>ナカソノ</t>
    </rPh>
    <rPh sb="3" eb="5">
      <t>ケンゾウ</t>
    </rPh>
    <phoneticPr fontId="6"/>
  </si>
  <si>
    <t>00117</t>
  </si>
  <si>
    <t>小野　武鑑</t>
    <rPh sb="0" eb="2">
      <t>オノ</t>
    </rPh>
    <rPh sb="3" eb="4">
      <t>タケ</t>
    </rPh>
    <rPh sb="4" eb="5">
      <t>カン</t>
    </rPh>
    <phoneticPr fontId="6"/>
  </si>
  <si>
    <t>00284</t>
  </si>
  <si>
    <t>鈴木　良二</t>
    <rPh sb="0" eb="2">
      <t>スズキ</t>
    </rPh>
    <rPh sb="3" eb="5">
      <t>リョウジ</t>
    </rPh>
    <phoneticPr fontId="6"/>
  </si>
  <si>
    <t>00120</t>
  </si>
  <si>
    <t>馬場　初美</t>
    <rPh sb="0" eb="2">
      <t>ババ</t>
    </rPh>
    <rPh sb="3" eb="5">
      <t>ハツミ</t>
    </rPh>
    <phoneticPr fontId="6"/>
  </si>
  <si>
    <t>00340</t>
  </si>
  <si>
    <t>二宮　葉子</t>
    <rPh sb="0" eb="2">
      <t>ニノミヤ</t>
    </rPh>
    <rPh sb="3" eb="5">
      <t>ヨウコ</t>
    </rPh>
    <phoneticPr fontId="6"/>
  </si>
  <si>
    <t>00137</t>
  </si>
  <si>
    <t>管原　久徳</t>
    <rPh sb="0" eb="2">
      <t>スガワラ</t>
    </rPh>
    <rPh sb="3" eb="5">
      <t>ヒサノリ</t>
    </rPh>
    <phoneticPr fontId="6"/>
  </si>
  <si>
    <t>00346</t>
  </si>
  <si>
    <t>石橋　節子</t>
    <rPh sb="0" eb="2">
      <t>イシバシ</t>
    </rPh>
    <rPh sb="3" eb="5">
      <t>セツコ</t>
    </rPh>
    <phoneticPr fontId="6"/>
  </si>
  <si>
    <t>00388</t>
  </si>
  <si>
    <t>工藤　智史</t>
    <rPh sb="0" eb="2">
      <t>クドウ</t>
    </rPh>
    <rPh sb="3" eb="5">
      <t>サトシ</t>
    </rPh>
    <phoneticPr fontId="6"/>
  </si>
  <si>
    <t>00354</t>
  </si>
  <si>
    <t>浅田　太</t>
    <rPh sb="0" eb="2">
      <t>アサダ</t>
    </rPh>
    <rPh sb="3" eb="4">
      <t>フトシ</t>
    </rPh>
    <phoneticPr fontId="6"/>
  </si>
  <si>
    <t>00436</t>
  </si>
  <si>
    <t>酒井　恭治</t>
    <rPh sb="0" eb="2">
      <t>サカイ</t>
    </rPh>
    <rPh sb="3" eb="5">
      <t>キョウジ</t>
    </rPh>
    <phoneticPr fontId="6"/>
  </si>
  <si>
    <t>00367</t>
  </si>
  <si>
    <t>田丸　五月</t>
    <rPh sb="0" eb="2">
      <t>タマル</t>
    </rPh>
    <rPh sb="3" eb="5">
      <t>サツキ</t>
    </rPh>
    <phoneticPr fontId="6"/>
  </si>
  <si>
    <t>00442</t>
  </si>
  <si>
    <t>安東　靖弘</t>
    <rPh sb="0" eb="2">
      <t>アンドウ</t>
    </rPh>
    <rPh sb="3" eb="5">
      <t>ヤスヒロ</t>
    </rPh>
    <phoneticPr fontId="6"/>
  </si>
  <si>
    <t>00370</t>
  </si>
  <si>
    <t>石山　幸利</t>
    <rPh sb="0" eb="2">
      <t>イシヤマ</t>
    </rPh>
    <rPh sb="3" eb="5">
      <t>ユキトシ</t>
    </rPh>
    <phoneticPr fontId="6"/>
  </si>
  <si>
    <t>00445</t>
  </si>
  <si>
    <t>蒲池　綾子</t>
    <rPh sb="0" eb="2">
      <t>カマチ</t>
    </rPh>
    <rPh sb="3" eb="5">
      <t>アヤコ</t>
    </rPh>
    <phoneticPr fontId="6"/>
  </si>
  <si>
    <t>00373</t>
  </si>
  <si>
    <t>岩橋　幸徳</t>
    <rPh sb="0" eb="2">
      <t>イワハシ</t>
    </rPh>
    <rPh sb="3" eb="5">
      <t>ユキノリ</t>
    </rPh>
    <phoneticPr fontId="6"/>
  </si>
  <si>
    <t>00447</t>
  </si>
  <si>
    <t>佐伯　元貴</t>
    <rPh sb="0" eb="2">
      <t>サエキ</t>
    </rPh>
    <rPh sb="3" eb="4">
      <t>モト</t>
    </rPh>
    <rPh sb="4" eb="5">
      <t>キ</t>
    </rPh>
    <phoneticPr fontId="6"/>
  </si>
  <si>
    <t>00383</t>
  </si>
  <si>
    <t>山口　佳秀</t>
    <rPh sb="0" eb="2">
      <t>ヤマグチ</t>
    </rPh>
    <rPh sb="3" eb="5">
      <t>ヨシヒデ</t>
    </rPh>
    <phoneticPr fontId="6"/>
  </si>
  <si>
    <t>00484</t>
  </si>
  <si>
    <t>加藤　信幸</t>
    <rPh sb="0" eb="2">
      <t>カトウ</t>
    </rPh>
    <rPh sb="3" eb="5">
      <t>ノブユキ</t>
    </rPh>
    <phoneticPr fontId="6"/>
  </si>
  <si>
    <t>00394</t>
  </si>
  <si>
    <t>金谷　和美</t>
    <rPh sb="0" eb="2">
      <t>カナヤ</t>
    </rPh>
    <rPh sb="3" eb="5">
      <t>カズミ</t>
    </rPh>
    <phoneticPr fontId="6"/>
  </si>
  <si>
    <t>00529</t>
  </si>
  <si>
    <t>村井　優子</t>
    <rPh sb="0" eb="2">
      <t>ムライ</t>
    </rPh>
    <rPh sb="3" eb="5">
      <t>ユウコ</t>
    </rPh>
    <phoneticPr fontId="6"/>
  </si>
  <si>
    <t>00405</t>
  </si>
  <si>
    <t>加藤　洋子</t>
    <rPh sb="0" eb="2">
      <t>カトウ</t>
    </rPh>
    <rPh sb="3" eb="5">
      <t>ヨウコ</t>
    </rPh>
    <phoneticPr fontId="6"/>
  </si>
  <si>
    <t>00538</t>
  </si>
  <si>
    <t>竹内　伸助</t>
    <rPh sb="0" eb="2">
      <t>タケウチ</t>
    </rPh>
    <rPh sb="3" eb="4">
      <t>シン</t>
    </rPh>
    <rPh sb="4" eb="5">
      <t>スケ</t>
    </rPh>
    <phoneticPr fontId="6"/>
  </si>
  <si>
    <t>00366</t>
  </si>
  <si>
    <t>恒川　勝光</t>
    <rPh sb="0" eb="2">
      <t>ツネカワ</t>
    </rPh>
    <rPh sb="3" eb="5">
      <t>カツミツ</t>
    </rPh>
    <phoneticPr fontId="6"/>
  </si>
  <si>
    <t>00539</t>
  </si>
  <si>
    <t>野間　勝弥</t>
    <rPh sb="0" eb="2">
      <t>ノマ</t>
    </rPh>
    <rPh sb="3" eb="4">
      <t>カツ</t>
    </rPh>
    <rPh sb="4" eb="5">
      <t>ヤ</t>
    </rPh>
    <phoneticPr fontId="6"/>
  </si>
  <si>
    <t>00444</t>
  </si>
  <si>
    <t>二宮　淳</t>
    <rPh sb="0" eb="2">
      <t>ニノミヤ</t>
    </rPh>
    <rPh sb="3" eb="4">
      <t>ジュン</t>
    </rPh>
    <phoneticPr fontId="6"/>
  </si>
  <si>
    <t>00555</t>
  </si>
  <si>
    <t>浅野　彰子</t>
  </si>
  <si>
    <t>00017</t>
  </si>
  <si>
    <t>稗田　清人</t>
    <rPh sb="0" eb="2">
      <t>ヒエダ</t>
    </rPh>
    <rPh sb="3" eb="5">
      <t>キヨト</t>
    </rPh>
    <phoneticPr fontId="6"/>
  </si>
  <si>
    <t>00577</t>
  </si>
  <si>
    <t>吉田　芳美</t>
  </si>
  <si>
    <t>00028</t>
  </si>
  <si>
    <t>柿本　公惠</t>
    <rPh sb="0" eb="2">
      <t>カキモト</t>
    </rPh>
    <rPh sb="3" eb="5">
      <t>キミエ</t>
    </rPh>
    <phoneticPr fontId="6"/>
  </si>
  <si>
    <t>00581</t>
  </si>
  <si>
    <t>姫野　俊道</t>
  </si>
  <si>
    <t>00034</t>
  </si>
  <si>
    <t>國友　俊康</t>
    <rPh sb="0" eb="2">
      <t>クニトモ</t>
    </rPh>
    <rPh sb="3" eb="5">
      <t>トシヤス</t>
    </rPh>
    <phoneticPr fontId="6"/>
  </si>
  <si>
    <t>00594</t>
  </si>
  <si>
    <t>渡辺　次男</t>
  </si>
  <si>
    <t>00036</t>
  </si>
  <si>
    <t>平川　晃</t>
    <rPh sb="0" eb="2">
      <t>ヒラカワ</t>
    </rPh>
    <rPh sb="3" eb="4">
      <t>アキラ</t>
    </rPh>
    <phoneticPr fontId="6"/>
  </si>
  <si>
    <t>00600</t>
  </si>
  <si>
    <t>立花　有希子</t>
    <rPh sb="0" eb="2">
      <t>タチバナ</t>
    </rPh>
    <phoneticPr fontId="6"/>
  </si>
  <si>
    <t>00037</t>
  </si>
  <si>
    <t>田中　広行</t>
    <rPh sb="0" eb="2">
      <t>タナカ</t>
    </rPh>
    <rPh sb="3" eb="5">
      <t>ヒロユキ</t>
    </rPh>
    <phoneticPr fontId="6"/>
  </si>
  <si>
    <t>00617</t>
  </si>
  <si>
    <t>小西　弘幸</t>
  </si>
  <si>
    <t>00083</t>
  </si>
  <si>
    <t>吉野　明彦</t>
    <rPh sb="0" eb="2">
      <t>ヨシノ</t>
    </rPh>
    <rPh sb="3" eb="5">
      <t>アキヒコ</t>
    </rPh>
    <phoneticPr fontId="6"/>
  </si>
  <si>
    <t>00631</t>
  </si>
  <si>
    <t>高山　千代子</t>
  </si>
  <si>
    <t>00164</t>
  </si>
  <si>
    <t>的野　洋祐</t>
    <rPh sb="0" eb="2">
      <t>マトノ</t>
    </rPh>
    <rPh sb="3" eb="5">
      <t>ヨウスケ</t>
    </rPh>
    <phoneticPr fontId="6"/>
  </si>
  <si>
    <t>00636</t>
  </si>
  <si>
    <t>後藤　修二</t>
  </si>
  <si>
    <t>00165</t>
  </si>
  <si>
    <t>吉野　龍子</t>
    <rPh sb="0" eb="2">
      <t>ヨシノ</t>
    </rPh>
    <rPh sb="3" eb="5">
      <t>リュウコ</t>
    </rPh>
    <phoneticPr fontId="6"/>
  </si>
  <si>
    <t>00644</t>
  </si>
  <si>
    <t>原田　秋生</t>
  </si>
  <si>
    <t>00267</t>
  </si>
  <si>
    <t>真嶋　雅弘</t>
    <rPh sb="0" eb="2">
      <t>マシマ</t>
    </rPh>
    <rPh sb="3" eb="5">
      <t>マサヒロ</t>
    </rPh>
    <phoneticPr fontId="6"/>
  </si>
  <si>
    <t>00768</t>
  </si>
  <si>
    <t>上木　俊寛</t>
  </si>
  <si>
    <t>00294</t>
  </si>
  <si>
    <t>篠原　武</t>
    <rPh sb="0" eb="2">
      <t>シノハラ</t>
    </rPh>
    <rPh sb="3" eb="4">
      <t>タケシ</t>
    </rPh>
    <phoneticPr fontId="6"/>
  </si>
  <si>
    <t>00775</t>
  </si>
  <si>
    <t>片山　智晴</t>
    <rPh sb="0" eb="2">
      <t>カタヤマ</t>
    </rPh>
    <rPh sb="3" eb="5">
      <t>トモハル</t>
    </rPh>
    <phoneticPr fontId="6"/>
  </si>
  <si>
    <t>00443</t>
  </si>
  <si>
    <t>木村　美枝子</t>
    <rPh sb="0" eb="2">
      <t>キムラ</t>
    </rPh>
    <rPh sb="3" eb="6">
      <t>ミエコ</t>
    </rPh>
    <phoneticPr fontId="6"/>
  </si>
  <si>
    <t>00783</t>
  </si>
  <si>
    <t>荒金　千真</t>
    <rPh sb="0" eb="2">
      <t>アラカネ</t>
    </rPh>
    <rPh sb="3" eb="5">
      <t>カズマ</t>
    </rPh>
    <phoneticPr fontId="6"/>
  </si>
  <si>
    <t>00450</t>
  </si>
  <si>
    <t>伊達　俊幸</t>
    <rPh sb="0" eb="2">
      <t>ダテ</t>
    </rPh>
    <rPh sb="3" eb="5">
      <t>トシユキ</t>
    </rPh>
    <phoneticPr fontId="6"/>
  </si>
  <si>
    <t>00784</t>
  </si>
  <si>
    <t>飯倉　政夫</t>
    <rPh sb="0" eb="2">
      <t>イイクラ</t>
    </rPh>
    <rPh sb="3" eb="5">
      <t>マサオ</t>
    </rPh>
    <phoneticPr fontId="6"/>
  </si>
  <si>
    <t>00452</t>
  </si>
  <si>
    <t>伊達　裕子</t>
    <rPh sb="0" eb="2">
      <t>ダテ</t>
    </rPh>
    <rPh sb="3" eb="5">
      <t>ユウコ</t>
    </rPh>
    <phoneticPr fontId="6"/>
  </si>
  <si>
    <t>00786</t>
  </si>
  <si>
    <t>木村正子</t>
  </si>
  <si>
    <t>馬場　豊</t>
    <rPh sb="0" eb="2">
      <t>ババ</t>
    </rPh>
    <rPh sb="3" eb="4">
      <t>ユタカ</t>
    </rPh>
    <phoneticPr fontId="6"/>
  </si>
  <si>
    <t>00971</t>
  </si>
  <si>
    <t>河野智憲</t>
  </si>
  <si>
    <t>00029</t>
  </si>
  <si>
    <t>大賀　保文</t>
    <rPh sb="0" eb="2">
      <t>オオガ</t>
    </rPh>
    <rPh sb="3" eb="5">
      <t>ヤスフミ</t>
    </rPh>
    <phoneticPr fontId="6"/>
  </si>
  <si>
    <t>01000</t>
  </si>
  <si>
    <t>緒方　正</t>
  </si>
  <si>
    <t>00067</t>
  </si>
  <si>
    <t>石本　キミ子</t>
    <phoneticPr fontId="6"/>
  </si>
  <si>
    <t>01018</t>
  </si>
  <si>
    <t>伊藤芳浩</t>
  </si>
  <si>
    <t>00278</t>
  </si>
  <si>
    <t>米田　久美</t>
    <rPh sb="0" eb="2">
      <t>ヨネダ</t>
    </rPh>
    <rPh sb="3" eb="5">
      <t>クミ</t>
    </rPh>
    <phoneticPr fontId="6"/>
  </si>
  <si>
    <t>01030</t>
  </si>
  <si>
    <t>菅　貞一</t>
  </si>
  <si>
    <t>00295</t>
  </si>
  <si>
    <t>松隈　浩</t>
    <rPh sb="0" eb="2">
      <t>マツクマ</t>
    </rPh>
    <rPh sb="3" eb="4">
      <t>ヒロシ</t>
    </rPh>
    <phoneticPr fontId="6"/>
  </si>
  <si>
    <t>01037</t>
  </si>
  <si>
    <t>徳永一秀</t>
  </si>
  <si>
    <t>00376</t>
  </si>
  <si>
    <t>岸川　正次</t>
    <rPh sb="0" eb="2">
      <t>キシカワ</t>
    </rPh>
    <rPh sb="3" eb="5">
      <t>マサツグ</t>
    </rPh>
    <phoneticPr fontId="6"/>
  </si>
  <si>
    <t>01042</t>
  </si>
  <si>
    <t>玉木正明</t>
  </si>
  <si>
    <t>00420</t>
  </si>
  <si>
    <t>中村　准子</t>
    <rPh sb="0" eb="2">
      <t>ナカムラ</t>
    </rPh>
    <rPh sb="3" eb="5">
      <t>ジュンコ</t>
    </rPh>
    <phoneticPr fontId="6"/>
  </si>
  <si>
    <t>01057</t>
  </si>
  <si>
    <t>津野裕一</t>
    <rPh sb="0" eb="2">
      <t>ツノ</t>
    </rPh>
    <rPh sb="2" eb="4">
      <t>ユウイチ</t>
    </rPh>
    <phoneticPr fontId="6"/>
  </si>
  <si>
    <t>00462</t>
  </si>
  <si>
    <t>古家　かをり</t>
    <rPh sb="0" eb="2">
      <t>コガ</t>
    </rPh>
    <phoneticPr fontId="6"/>
  </si>
  <si>
    <t>01075</t>
  </si>
  <si>
    <t>朝倉宏和</t>
    <rPh sb="0" eb="2">
      <t>アサクラ</t>
    </rPh>
    <rPh sb="2" eb="4">
      <t>ヒロカズ</t>
    </rPh>
    <phoneticPr fontId="6"/>
  </si>
  <si>
    <t>00463</t>
  </si>
  <si>
    <t>谷口　久美子</t>
    <rPh sb="0" eb="2">
      <t>タニグチ</t>
    </rPh>
    <rPh sb="3" eb="6">
      <t>クミコ</t>
    </rPh>
    <phoneticPr fontId="6"/>
  </si>
  <si>
    <t>01092</t>
  </si>
  <si>
    <t>羽田野　一美</t>
    <rPh sb="0" eb="3">
      <t>ハタノ</t>
    </rPh>
    <rPh sb="4" eb="5">
      <t>ハジメ</t>
    </rPh>
    <rPh sb="5" eb="6">
      <t>ビ</t>
    </rPh>
    <phoneticPr fontId="6"/>
  </si>
  <si>
    <t>00060</t>
  </si>
  <si>
    <t>佐藤　真由美</t>
    <rPh sb="0" eb="2">
      <t>サトウ</t>
    </rPh>
    <rPh sb="3" eb="6">
      <t>マユミ</t>
    </rPh>
    <phoneticPr fontId="6"/>
  </si>
  <si>
    <t>01161</t>
  </si>
  <si>
    <t>岩永　　忠敬</t>
    <rPh sb="0" eb="2">
      <t>イワナガ</t>
    </rPh>
    <rPh sb="4" eb="6">
      <t>タダヨシ</t>
    </rPh>
    <phoneticPr fontId="6"/>
  </si>
  <si>
    <t>00072</t>
  </si>
  <si>
    <t>宮﨑　将司</t>
    <rPh sb="0" eb="2">
      <t>ミヤザキ</t>
    </rPh>
    <rPh sb="3" eb="5">
      <t>ショウジ</t>
    </rPh>
    <phoneticPr fontId="6"/>
  </si>
  <si>
    <t>01213</t>
  </si>
  <si>
    <t>丸山野　康弘</t>
    <rPh sb="0" eb="3">
      <t>マルヤマノ</t>
    </rPh>
    <rPh sb="4" eb="5">
      <t>コウ</t>
    </rPh>
    <rPh sb="5" eb="6">
      <t>ヒロ</t>
    </rPh>
    <phoneticPr fontId="6"/>
  </si>
  <si>
    <t>00074</t>
  </si>
  <si>
    <t>和田　和利</t>
    <rPh sb="0" eb="2">
      <t>ワダ</t>
    </rPh>
    <rPh sb="3" eb="5">
      <t>カズトシ</t>
    </rPh>
    <phoneticPr fontId="6"/>
  </si>
  <si>
    <t>01232</t>
  </si>
  <si>
    <t>松谷　　泉磨</t>
    <rPh sb="0" eb="2">
      <t>マツタニ</t>
    </rPh>
    <rPh sb="4" eb="5">
      <t>イズミ</t>
    </rPh>
    <rPh sb="5" eb="6">
      <t>マ</t>
    </rPh>
    <phoneticPr fontId="6"/>
  </si>
  <si>
    <t>00077</t>
  </si>
  <si>
    <t>佐田　富美代</t>
    <rPh sb="0" eb="2">
      <t>サダ</t>
    </rPh>
    <rPh sb="3" eb="6">
      <t>フミヨ</t>
    </rPh>
    <phoneticPr fontId="6"/>
  </si>
  <si>
    <t>01237</t>
  </si>
  <si>
    <t>柴田　房子</t>
    <rPh sb="0" eb="2">
      <t>シバタ</t>
    </rPh>
    <rPh sb="3" eb="5">
      <t>フサコ</t>
    </rPh>
    <phoneticPr fontId="6"/>
  </si>
  <si>
    <t>00078</t>
  </si>
  <si>
    <t>寺脇　大和</t>
    <rPh sb="0" eb="2">
      <t>テラワキ</t>
    </rPh>
    <rPh sb="3" eb="5">
      <t>ヤマト</t>
    </rPh>
    <phoneticPr fontId="6"/>
  </si>
  <si>
    <t>01238</t>
  </si>
  <si>
    <t>大野　浩子</t>
    <rPh sb="0" eb="2">
      <t>オオノ</t>
    </rPh>
    <rPh sb="3" eb="5">
      <t>ヒロコ</t>
    </rPh>
    <phoneticPr fontId="6"/>
  </si>
  <si>
    <t>00312</t>
  </si>
  <si>
    <t>乙部　亮一</t>
    <rPh sb="0" eb="2">
      <t>オトベ</t>
    </rPh>
    <rPh sb="3" eb="5">
      <t>リョウイチ</t>
    </rPh>
    <phoneticPr fontId="6"/>
  </si>
  <si>
    <t>01253</t>
  </si>
  <si>
    <t>大鶴　浩二</t>
    <rPh sb="0" eb="2">
      <t>オオツル</t>
    </rPh>
    <rPh sb="3" eb="5">
      <t>コウジ</t>
    </rPh>
    <phoneticPr fontId="6"/>
  </si>
  <si>
    <t>00330</t>
  </si>
  <si>
    <t>本村　正俊</t>
    <rPh sb="0" eb="2">
      <t>ホンムラ</t>
    </rPh>
    <rPh sb="3" eb="5">
      <t>マサトシ</t>
    </rPh>
    <phoneticPr fontId="6"/>
  </si>
  <si>
    <t>01278</t>
  </si>
  <si>
    <t>鬼塚　浩二</t>
    <rPh sb="0" eb="2">
      <t>オニズカ</t>
    </rPh>
    <rPh sb="3" eb="5">
      <t>コウジ</t>
    </rPh>
    <phoneticPr fontId="6"/>
  </si>
  <si>
    <t>00386</t>
  </si>
  <si>
    <t>宮本　信吾</t>
    <rPh sb="0" eb="2">
      <t>ミヤモト</t>
    </rPh>
    <rPh sb="3" eb="5">
      <t>シンゴ</t>
    </rPh>
    <phoneticPr fontId="6"/>
  </si>
  <si>
    <t>01287</t>
  </si>
  <si>
    <t>朝倉　康晴</t>
    <rPh sb="0" eb="2">
      <t>アサクラ</t>
    </rPh>
    <rPh sb="3" eb="5">
      <t>ヤスハル</t>
    </rPh>
    <phoneticPr fontId="6"/>
  </si>
  <si>
    <t>00416</t>
  </si>
  <si>
    <t>福田　雅仁</t>
    <rPh sb="0" eb="2">
      <t>フクダ</t>
    </rPh>
    <rPh sb="3" eb="5">
      <t>マサヒト</t>
    </rPh>
    <phoneticPr fontId="6"/>
  </si>
  <si>
    <t>01307</t>
  </si>
  <si>
    <t>市村　欣也</t>
    <rPh sb="0" eb="2">
      <t>イチムラ</t>
    </rPh>
    <rPh sb="3" eb="5">
      <t>キンヤ</t>
    </rPh>
    <phoneticPr fontId="6"/>
  </si>
  <si>
    <t>00097</t>
  </si>
  <si>
    <t>松本　秀史</t>
    <rPh sb="0" eb="2">
      <t>マツモト</t>
    </rPh>
    <rPh sb="3" eb="5">
      <t>ヒデフミ</t>
    </rPh>
    <phoneticPr fontId="6"/>
  </si>
  <si>
    <t>01327</t>
  </si>
  <si>
    <t>渡邉　幸彦</t>
    <rPh sb="0" eb="2">
      <t>ワタナベ</t>
    </rPh>
    <rPh sb="3" eb="5">
      <t>ユキヒコ</t>
    </rPh>
    <phoneticPr fontId="6"/>
  </si>
  <si>
    <t>00182</t>
  </si>
  <si>
    <t>仲藤　要介</t>
    <rPh sb="0" eb="2">
      <t>ナカトウ</t>
    </rPh>
    <rPh sb="3" eb="4">
      <t>カナメ</t>
    </rPh>
    <rPh sb="4" eb="5">
      <t>カイ</t>
    </rPh>
    <phoneticPr fontId="6"/>
  </si>
  <si>
    <t>01328</t>
  </si>
  <si>
    <t>00181</t>
  </si>
  <si>
    <t>荒牧　司</t>
    <rPh sb="0" eb="2">
      <t>アラマキ</t>
    </rPh>
    <rPh sb="3" eb="4">
      <t>ツカサ</t>
    </rPh>
    <phoneticPr fontId="6"/>
  </si>
  <si>
    <t>01341</t>
  </si>
  <si>
    <t>菅　和昭</t>
    <rPh sb="0" eb="1">
      <t>スガ</t>
    </rPh>
    <rPh sb="2" eb="4">
      <t>カズアキ</t>
    </rPh>
    <phoneticPr fontId="6"/>
  </si>
  <si>
    <t>00432</t>
  </si>
  <si>
    <t>松隈　朋子</t>
    <rPh sb="0" eb="2">
      <t>マツクマ</t>
    </rPh>
    <rPh sb="3" eb="5">
      <t>トモコ</t>
    </rPh>
    <phoneticPr fontId="6"/>
  </si>
  <si>
    <t>01345</t>
  </si>
  <si>
    <t>近藤　誠之</t>
    <rPh sb="0" eb="2">
      <t>コンドウ</t>
    </rPh>
    <rPh sb="3" eb="5">
      <t>マサユキ</t>
    </rPh>
    <phoneticPr fontId="6"/>
  </si>
  <si>
    <t>00155</t>
  </si>
  <si>
    <t>田中　健二</t>
    <rPh sb="0" eb="2">
      <t>タナカ</t>
    </rPh>
    <rPh sb="3" eb="5">
      <t>ケンジ</t>
    </rPh>
    <phoneticPr fontId="6"/>
  </si>
  <si>
    <t>01352</t>
  </si>
  <si>
    <t>安藤　英司</t>
    <rPh sb="0" eb="2">
      <t>アンドウ</t>
    </rPh>
    <rPh sb="3" eb="5">
      <t>エイジ</t>
    </rPh>
    <phoneticPr fontId="6"/>
  </si>
  <si>
    <t>00274</t>
  </si>
  <si>
    <t>清水　丈夫</t>
    <rPh sb="0" eb="2">
      <t>シミズ</t>
    </rPh>
    <rPh sb="3" eb="5">
      <t>タケオ</t>
    </rPh>
    <phoneticPr fontId="6"/>
  </si>
  <si>
    <t>01359</t>
  </si>
  <si>
    <t>石川　龍生</t>
    <rPh sb="0" eb="2">
      <t>イシカワ</t>
    </rPh>
    <rPh sb="3" eb="5">
      <t>リュウセイ</t>
    </rPh>
    <phoneticPr fontId="6"/>
  </si>
  <si>
    <t>梶原　教子</t>
    <rPh sb="0" eb="2">
      <t>カジワラ</t>
    </rPh>
    <rPh sb="3" eb="5">
      <t>キョウコ</t>
    </rPh>
    <phoneticPr fontId="6"/>
  </si>
  <si>
    <t>01369</t>
  </si>
  <si>
    <t>大秋　郁子</t>
    <rPh sb="0" eb="2">
      <t>オオアキ</t>
    </rPh>
    <rPh sb="3" eb="5">
      <t>イクコ</t>
    </rPh>
    <phoneticPr fontId="6"/>
  </si>
  <si>
    <t>00115</t>
  </si>
  <si>
    <t>小鶴　景子</t>
    <rPh sb="0" eb="2">
      <t>コズル</t>
    </rPh>
    <rPh sb="3" eb="5">
      <t>ケイコ</t>
    </rPh>
    <phoneticPr fontId="6"/>
  </si>
  <si>
    <t>01373</t>
  </si>
  <si>
    <t>大秋　俊典</t>
    <rPh sb="0" eb="2">
      <t>オオアキ</t>
    </rPh>
    <rPh sb="3" eb="5">
      <t>トシノリ</t>
    </rPh>
    <phoneticPr fontId="6"/>
  </si>
  <si>
    <t>00114</t>
  </si>
  <si>
    <t>塩津　美保子</t>
    <rPh sb="0" eb="2">
      <t>シオズ</t>
    </rPh>
    <rPh sb="3" eb="6">
      <t>ミホコ</t>
    </rPh>
    <phoneticPr fontId="6"/>
  </si>
  <si>
    <t>01391</t>
  </si>
  <si>
    <t>大貫　璋泰</t>
    <rPh sb="0" eb="2">
      <t>オオヌキ</t>
    </rPh>
    <rPh sb="3" eb="4">
      <t>ショウ</t>
    </rPh>
    <rPh sb="4" eb="5">
      <t>ヤス</t>
    </rPh>
    <phoneticPr fontId="6"/>
  </si>
  <si>
    <t>00116</t>
  </si>
  <si>
    <t>篠原　和宏</t>
    <rPh sb="0" eb="2">
      <t>シノハラ</t>
    </rPh>
    <rPh sb="3" eb="5">
      <t>カズヒロ</t>
    </rPh>
    <phoneticPr fontId="6"/>
  </si>
  <si>
    <t>01398</t>
  </si>
  <si>
    <t>岡田　光芳</t>
    <rPh sb="0" eb="2">
      <t>オカダ</t>
    </rPh>
    <rPh sb="3" eb="5">
      <t>ミツヨシ</t>
    </rPh>
    <phoneticPr fontId="6"/>
  </si>
  <si>
    <t>00439</t>
  </si>
  <si>
    <t>円城寺　真由美</t>
    <rPh sb="0" eb="3">
      <t>エンジョウジ</t>
    </rPh>
    <rPh sb="4" eb="7">
      <t>マユミ</t>
    </rPh>
    <phoneticPr fontId="6"/>
  </si>
  <si>
    <t>01444</t>
  </si>
  <si>
    <t>殿畑　徳彦</t>
    <rPh sb="0" eb="2">
      <t>トノハタ</t>
    </rPh>
    <rPh sb="3" eb="5">
      <t>ノリヒコ</t>
    </rPh>
    <phoneticPr fontId="6"/>
  </si>
  <si>
    <t>00397</t>
  </si>
  <si>
    <t>木塚　克久</t>
    <rPh sb="0" eb="2">
      <t>キツカ</t>
    </rPh>
    <rPh sb="3" eb="5">
      <t>カツヒサ</t>
    </rPh>
    <phoneticPr fontId="6"/>
  </si>
  <si>
    <t>01446</t>
  </si>
  <si>
    <t>平岩　章</t>
    <rPh sb="0" eb="2">
      <t>ヒライワ</t>
    </rPh>
    <rPh sb="3" eb="4">
      <t>アキラ</t>
    </rPh>
    <phoneticPr fontId="6"/>
  </si>
  <si>
    <t>00361</t>
  </si>
  <si>
    <t>堀　隆一郎</t>
    <rPh sb="0" eb="1">
      <t>ホリ</t>
    </rPh>
    <rPh sb="2" eb="5">
      <t>リュウイチロウ</t>
    </rPh>
    <phoneticPr fontId="6"/>
  </si>
  <si>
    <t>01447</t>
  </si>
  <si>
    <t>松本　義文</t>
    <rPh sb="0" eb="2">
      <t>マツモト</t>
    </rPh>
    <rPh sb="3" eb="5">
      <t>ヨシフミ</t>
    </rPh>
    <phoneticPr fontId="6"/>
  </si>
  <si>
    <t>00125</t>
  </si>
  <si>
    <t>嶋田　信夫</t>
    <rPh sb="0" eb="2">
      <t>シマダ</t>
    </rPh>
    <rPh sb="3" eb="5">
      <t>ノブオ</t>
    </rPh>
    <phoneticPr fontId="6"/>
  </si>
  <si>
    <t>01479</t>
  </si>
  <si>
    <t>三村　英樹</t>
    <rPh sb="0" eb="2">
      <t>ミムラ</t>
    </rPh>
    <rPh sb="3" eb="5">
      <t>ヒデキ</t>
    </rPh>
    <phoneticPr fontId="6"/>
  </si>
  <si>
    <t>00128</t>
  </si>
  <si>
    <t>福澤　勉</t>
    <rPh sb="0" eb="2">
      <t>フクザワ</t>
    </rPh>
    <rPh sb="3" eb="4">
      <t>ツトム</t>
    </rPh>
    <phoneticPr fontId="6"/>
  </si>
  <si>
    <t>01485</t>
  </si>
  <si>
    <t>殿畑　乃亜</t>
    <rPh sb="3" eb="5">
      <t>ノア</t>
    </rPh>
    <phoneticPr fontId="6"/>
  </si>
  <si>
    <t>00456</t>
  </si>
  <si>
    <t>水流　そのみ</t>
    <rPh sb="0" eb="2">
      <t>ツル</t>
    </rPh>
    <phoneticPr fontId="6"/>
  </si>
  <si>
    <t>01489</t>
  </si>
  <si>
    <t>辻村　孝彰</t>
    <rPh sb="0" eb="2">
      <t>ツジムラ</t>
    </rPh>
    <rPh sb="3" eb="4">
      <t>タカシ</t>
    </rPh>
    <rPh sb="4" eb="5">
      <t>アキラ</t>
    </rPh>
    <phoneticPr fontId="6"/>
  </si>
  <si>
    <t>00459</t>
  </si>
  <si>
    <t>田村　満</t>
    <rPh sb="0" eb="2">
      <t>タムラ</t>
    </rPh>
    <rPh sb="3" eb="4">
      <t>ミツル</t>
    </rPh>
    <phoneticPr fontId="6"/>
  </si>
  <si>
    <t>01493</t>
  </si>
  <si>
    <t>大秋　稜</t>
    <rPh sb="0" eb="2">
      <t>オオアキ</t>
    </rPh>
    <rPh sb="3" eb="4">
      <t>リョウ</t>
    </rPh>
    <phoneticPr fontId="6"/>
  </si>
  <si>
    <t>高宮　千秋</t>
    <rPh sb="0" eb="2">
      <t>タカミヤ</t>
    </rPh>
    <rPh sb="3" eb="5">
      <t>チアキ</t>
    </rPh>
    <phoneticPr fontId="6"/>
  </si>
  <si>
    <t>01498</t>
  </si>
  <si>
    <t>溝口　卓也</t>
    <rPh sb="0" eb="2">
      <t>ミゾグチ</t>
    </rPh>
    <rPh sb="3" eb="5">
      <t>タクヤ</t>
    </rPh>
    <phoneticPr fontId="6"/>
  </si>
  <si>
    <t>00464</t>
  </si>
  <si>
    <t>馬場　恒克</t>
    <rPh sb="0" eb="2">
      <t>ババ</t>
    </rPh>
    <rPh sb="3" eb="5">
      <t>ツネカツ</t>
    </rPh>
    <phoneticPr fontId="6"/>
  </si>
  <si>
    <t>01499</t>
  </si>
  <si>
    <t>小野　路美</t>
    <rPh sb="0" eb="2">
      <t>オノ</t>
    </rPh>
    <rPh sb="3" eb="4">
      <t>ミチ</t>
    </rPh>
    <rPh sb="4" eb="5">
      <t>ビ</t>
    </rPh>
    <phoneticPr fontId="6"/>
  </si>
  <si>
    <t>00465</t>
  </si>
  <si>
    <t>宮﨑　倫子</t>
    <rPh sb="0" eb="2">
      <t>ミヤザキ</t>
    </rPh>
    <rPh sb="3" eb="5">
      <t>ミチコ</t>
    </rPh>
    <phoneticPr fontId="6"/>
  </si>
  <si>
    <t>01521</t>
  </si>
  <si>
    <t>00308</t>
  </si>
  <si>
    <t>植木　功</t>
    <rPh sb="0" eb="2">
      <t>ウエキ</t>
    </rPh>
    <rPh sb="3" eb="4">
      <t>イサオ</t>
    </rPh>
    <phoneticPr fontId="6"/>
  </si>
  <si>
    <t>01522</t>
  </si>
  <si>
    <t>宮崎　寿徳</t>
    <rPh sb="0" eb="2">
      <t>ミヤザキ</t>
    </rPh>
    <rPh sb="3" eb="4">
      <t>ジュ</t>
    </rPh>
    <rPh sb="4" eb="5">
      <t>トク</t>
    </rPh>
    <phoneticPr fontId="6"/>
  </si>
  <si>
    <t>00167</t>
  </si>
  <si>
    <t>四宮　和裕</t>
    <rPh sb="0" eb="2">
      <t>シノミヤ</t>
    </rPh>
    <rPh sb="3" eb="5">
      <t>カズヒロ</t>
    </rPh>
    <phoneticPr fontId="6"/>
  </si>
  <si>
    <t>40-C</t>
  </si>
  <si>
    <t>00001</t>
  </si>
  <si>
    <t>川井　正男</t>
    <rPh sb="0" eb="2">
      <t>カワイ</t>
    </rPh>
    <rPh sb="3" eb="5">
      <t>マサオ</t>
    </rPh>
    <phoneticPr fontId="6"/>
  </si>
  <si>
    <t>00169</t>
  </si>
  <si>
    <t>三原　聡</t>
    <rPh sb="0" eb="2">
      <t>ミハラ</t>
    </rPh>
    <rPh sb="3" eb="4">
      <t>アキラ</t>
    </rPh>
    <phoneticPr fontId="6"/>
  </si>
  <si>
    <t>00193</t>
  </si>
  <si>
    <t>古田　雅弘</t>
    <rPh sb="0" eb="2">
      <t>フルタ</t>
    </rPh>
    <rPh sb="3" eb="5">
      <t>マサヒロ</t>
    </rPh>
    <phoneticPr fontId="6"/>
  </si>
  <si>
    <t>00356</t>
  </si>
  <si>
    <t>吉村　勝寿</t>
    <rPh sb="0" eb="2">
      <t>ヨシムラ</t>
    </rPh>
    <rPh sb="3" eb="5">
      <t>カツトシ</t>
    </rPh>
    <phoneticPr fontId="6"/>
  </si>
  <si>
    <t>41-A</t>
  </si>
  <si>
    <t>川島　鈴子</t>
    <rPh sb="0" eb="2">
      <t>カワシマ</t>
    </rPh>
    <rPh sb="3" eb="5">
      <t>スズコ</t>
    </rPh>
    <phoneticPr fontId="6"/>
  </si>
  <si>
    <t>00427</t>
  </si>
  <si>
    <t>北古賀　孝夫</t>
    <rPh sb="0" eb="3">
      <t>キタコガ</t>
    </rPh>
    <rPh sb="4" eb="6">
      <t>タカオ</t>
    </rPh>
    <phoneticPr fontId="6"/>
  </si>
  <si>
    <t>00005</t>
  </si>
  <si>
    <t>中村　茂徳</t>
    <rPh sb="0" eb="2">
      <t>ナカムラ</t>
    </rPh>
    <rPh sb="3" eb="5">
      <t>シゲノリ</t>
    </rPh>
    <phoneticPr fontId="6"/>
  </si>
  <si>
    <t>00428</t>
  </si>
  <si>
    <t>小野　昭恵</t>
    <rPh sb="0" eb="2">
      <t>オノ</t>
    </rPh>
    <rPh sb="3" eb="5">
      <t>アキエ</t>
    </rPh>
    <phoneticPr fontId="6"/>
  </si>
  <si>
    <t>00009</t>
  </si>
  <si>
    <t>中野　晴夫</t>
    <rPh sb="0" eb="2">
      <t>ナカノ</t>
    </rPh>
    <rPh sb="3" eb="5">
      <t>ハルオ</t>
    </rPh>
    <phoneticPr fontId="6"/>
  </si>
  <si>
    <t>00251</t>
  </si>
  <si>
    <t>井上　みとえ</t>
    <rPh sb="0" eb="2">
      <t>イノウエ</t>
    </rPh>
    <phoneticPr fontId="6"/>
  </si>
  <si>
    <t>00082</t>
  </si>
  <si>
    <t>首藤　陸斗</t>
    <rPh sb="0" eb="2">
      <t>シュトウ</t>
    </rPh>
    <rPh sb="3" eb="5">
      <t>リクト</t>
    </rPh>
    <phoneticPr fontId="6"/>
  </si>
  <si>
    <t>00470</t>
  </si>
  <si>
    <t>新居　輝喜</t>
    <rPh sb="0" eb="2">
      <t>アライ</t>
    </rPh>
    <rPh sb="3" eb="5">
      <t>テルヨシ</t>
    </rPh>
    <phoneticPr fontId="6"/>
  </si>
  <si>
    <t>00135</t>
  </si>
  <si>
    <t>脇　紀昭</t>
    <rPh sb="0" eb="1">
      <t>ワキ</t>
    </rPh>
    <rPh sb="2" eb="4">
      <t>ノリアキ</t>
    </rPh>
    <phoneticPr fontId="6"/>
  </si>
  <si>
    <t>00247</t>
  </si>
  <si>
    <t>宮﨑　由紀子</t>
    <rPh sb="0" eb="2">
      <t>ミヤザキ</t>
    </rPh>
    <rPh sb="3" eb="6">
      <t>ユキコ</t>
    </rPh>
    <phoneticPr fontId="6"/>
  </si>
  <si>
    <t>村井　志貴夫</t>
    <rPh sb="0" eb="2">
      <t>ムライ</t>
    </rPh>
    <rPh sb="3" eb="4">
      <t>ココロザシ</t>
    </rPh>
    <rPh sb="4" eb="6">
      <t>タカオ</t>
    </rPh>
    <phoneticPr fontId="6"/>
  </si>
  <si>
    <t>00094</t>
  </si>
  <si>
    <t>副島　瑞子</t>
    <rPh sb="0" eb="2">
      <t>ソエジマ</t>
    </rPh>
    <rPh sb="3" eb="4">
      <t>ズイ</t>
    </rPh>
    <rPh sb="4" eb="5">
      <t>コ</t>
    </rPh>
    <phoneticPr fontId="6"/>
  </si>
  <si>
    <t>渡邉　賢治</t>
    <rPh sb="0" eb="2">
      <t>ワタナベ</t>
    </rPh>
    <rPh sb="3" eb="5">
      <t>ケンジ</t>
    </rPh>
    <phoneticPr fontId="6"/>
  </si>
  <si>
    <t>00469</t>
  </si>
  <si>
    <t>枝吉　義徳</t>
    <rPh sb="0" eb="2">
      <t>エダヨシ</t>
    </rPh>
    <rPh sb="3" eb="5">
      <t>ヨシノリ</t>
    </rPh>
    <phoneticPr fontId="6"/>
  </si>
  <si>
    <t>秋山　達哉</t>
    <rPh sb="0" eb="2">
      <t>アキヤマ</t>
    </rPh>
    <rPh sb="3" eb="5">
      <t>タツヤ</t>
    </rPh>
    <phoneticPr fontId="6"/>
  </si>
  <si>
    <t>00467</t>
  </si>
  <si>
    <t>廣川　陽三</t>
    <rPh sb="0" eb="2">
      <t>ヒロカワ</t>
    </rPh>
    <rPh sb="3" eb="5">
      <t>ヨウゾウ</t>
    </rPh>
    <phoneticPr fontId="6"/>
  </si>
  <si>
    <t>41-C</t>
  </si>
  <si>
    <t>00008</t>
  </si>
  <si>
    <t>山内　孝幸</t>
  </si>
  <si>
    <t>00468</t>
  </si>
  <si>
    <t>中尾　睦夫</t>
    <rPh sb="0" eb="2">
      <t>ナカオ</t>
    </rPh>
    <rPh sb="3" eb="5">
      <t>ムツオ</t>
    </rPh>
    <phoneticPr fontId="6"/>
  </si>
  <si>
    <t>00010</t>
  </si>
  <si>
    <t>詫間　勉</t>
    <rPh sb="0" eb="2">
      <t>タクマ</t>
    </rPh>
    <rPh sb="3" eb="4">
      <t>ツトム</t>
    </rPh>
    <phoneticPr fontId="6"/>
  </si>
  <si>
    <t>00471</t>
  </si>
  <si>
    <t>原　浩二</t>
    <rPh sb="0" eb="1">
      <t>ハラ</t>
    </rPh>
    <rPh sb="2" eb="4">
      <t>コウジ</t>
    </rPh>
    <phoneticPr fontId="6"/>
  </si>
  <si>
    <t>42-A</t>
  </si>
  <si>
    <t>加藤　輝明</t>
    <rPh sb="0" eb="2">
      <t>カトウ</t>
    </rPh>
    <rPh sb="3" eb="5">
      <t>テルアキ</t>
    </rPh>
    <phoneticPr fontId="6"/>
  </si>
  <si>
    <t>00472</t>
  </si>
  <si>
    <t>菊川　曜子</t>
    <rPh sb="0" eb="2">
      <t>キクカワ</t>
    </rPh>
    <rPh sb="3" eb="5">
      <t>ヨウコ</t>
    </rPh>
    <phoneticPr fontId="6"/>
  </si>
  <si>
    <t>阿部　晋也</t>
    <rPh sb="0" eb="2">
      <t>アベ</t>
    </rPh>
    <rPh sb="3" eb="5">
      <t>シンヤ</t>
    </rPh>
    <phoneticPr fontId="6"/>
  </si>
  <si>
    <t>00113</t>
  </si>
  <si>
    <t>石田　晃弘</t>
    <rPh sb="0" eb="2">
      <t>イシダ</t>
    </rPh>
    <rPh sb="3" eb="4">
      <t>コウ</t>
    </rPh>
    <rPh sb="4" eb="5">
      <t>ヒロ</t>
    </rPh>
    <phoneticPr fontId="6"/>
  </si>
  <si>
    <t>00023</t>
  </si>
  <si>
    <t>阿南　睦美</t>
    <rPh sb="0" eb="2">
      <t>アナン</t>
    </rPh>
    <rPh sb="3" eb="5">
      <t>ムツミ</t>
    </rPh>
    <phoneticPr fontId="6"/>
  </si>
  <si>
    <t>00080</t>
  </si>
  <si>
    <t>川上　弘昭</t>
    <rPh sb="0" eb="2">
      <t>カワカミ</t>
    </rPh>
    <rPh sb="3" eb="5">
      <t>ヒロアキ</t>
    </rPh>
    <phoneticPr fontId="6"/>
  </si>
  <si>
    <t>00130</t>
  </si>
  <si>
    <t>高野　浩</t>
    <rPh sb="0" eb="2">
      <t>タカノ</t>
    </rPh>
    <rPh sb="3" eb="4">
      <t>ヒロシ</t>
    </rPh>
    <phoneticPr fontId="6"/>
  </si>
  <si>
    <t>00355</t>
  </si>
  <si>
    <t>高橋　徹</t>
    <phoneticPr fontId="6"/>
  </si>
  <si>
    <t>桜庭　良弘</t>
    <rPh sb="0" eb="2">
      <t>サクラバ</t>
    </rPh>
    <rPh sb="3" eb="5">
      <t>ヨシヒロ</t>
    </rPh>
    <phoneticPr fontId="6"/>
  </si>
  <si>
    <t>00460</t>
  </si>
  <si>
    <t>辻　貴司</t>
    <rPh sb="0" eb="1">
      <t>ツジ</t>
    </rPh>
    <rPh sb="2" eb="3">
      <t>タカ</t>
    </rPh>
    <rPh sb="3" eb="4">
      <t>シ</t>
    </rPh>
    <phoneticPr fontId="6"/>
  </si>
  <si>
    <t>中原　翔太</t>
    <rPh sb="0" eb="2">
      <t>ナカハラ</t>
    </rPh>
    <rPh sb="3" eb="5">
      <t>ショウタ</t>
    </rPh>
    <phoneticPr fontId="6"/>
  </si>
  <si>
    <t>00451</t>
  </si>
  <si>
    <t>徳永　美晴</t>
    <rPh sb="0" eb="2">
      <t>トクナガ</t>
    </rPh>
    <rPh sb="3" eb="5">
      <t>ミハル</t>
    </rPh>
    <phoneticPr fontId="6"/>
  </si>
  <si>
    <t>00201</t>
  </si>
  <si>
    <t>00435</t>
  </si>
  <si>
    <t>藤山　篤美</t>
    <phoneticPr fontId="6"/>
  </si>
  <si>
    <t>00202</t>
  </si>
  <si>
    <t>右田　靖幾</t>
  </si>
  <si>
    <t>44-B</t>
  </si>
  <si>
    <t>00248</t>
  </si>
  <si>
    <t>橋本　徳善</t>
    <rPh sb="0" eb="2">
      <t>ハシモト</t>
    </rPh>
    <rPh sb="3" eb="4">
      <t>トク</t>
    </rPh>
    <rPh sb="4" eb="5">
      <t>ゼン</t>
    </rPh>
    <phoneticPr fontId="6"/>
  </si>
  <si>
    <t>00272</t>
  </si>
  <si>
    <t>友松　和男</t>
    <rPh sb="0" eb="2">
      <t>トモマツ</t>
    </rPh>
    <rPh sb="3" eb="5">
      <t>カズオ</t>
    </rPh>
    <phoneticPr fontId="6"/>
  </si>
  <si>
    <t>00264</t>
  </si>
  <si>
    <t>本田　博次</t>
    <rPh sb="0" eb="2">
      <t>ホンダ</t>
    </rPh>
    <rPh sb="3" eb="4">
      <t>ハク</t>
    </rPh>
    <rPh sb="4" eb="5">
      <t>ジ</t>
    </rPh>
    <phoneticPr fontId="6"/>
  </si>
  <si>
    <t>00303</t>
  </si>
  <si>
    <t>田嶋　博美</t>
  </si>
  <si>
    <t>00277</t>
  </si>
  <si>
    <t>菊川　隆行</t>
    <rPh sb="0" eb="2">
      <t>キクカワ</t>
    </rPh>
    <rPh sb="3" eb="5">
      <t>タカユキ</t>
    </rPh>
    <phoneticPr fontId="6"/>
  </si>
  <si>
    <t>00492</t>
  </si>
  <si>
    <t>稙田　左姫子</t>
  </si>
  <si>
    <t>00279</t>
  </si>
  <si>
    <t>南里　一政</t>
    <rPh sb="0" eb="2">
      <t>ナンリ</t>
    </rPh>
    <rPh sb="3" eb="5">
      <t>イッセイ</t>
    </rPh>
    <phoneticPr fontId="6"/>
  </si>
  <si>
    <t>00501</t>
  </si>
  <si>
    <t>松井国明</t>
    <rPh sb="0" eb="2">
      <t>マツイ</t>
    </rPh>
    <rPh sb="2" eb="4">
      <t>クニアキ</t>
    </rPh>
    <phoneticPr fontId="6"/>
  </si>
  <si>
    <t>00287</t>
  </si>
  <si>
    <t>山口　一之</t>
    <rPh sb="0" eb="2">
      <t>ヤマグチ</t>
    </rPh>
    <rPh sb="3" eb="5">
      <t>カズユキ</t>
    </rPh>
    <phoneticPr fontId="6"/>
  </si>
  <si>
    <t>00522</t>
  </si>
  <si>
    <t>牧忠男</t>
    <rPh sb="0" eb="1">
      <t>マキ</t>
    </rPh>
    <rPh sb="1" eb="3">
      <t>タダオ</t>
    </rPh>
    <phoneticPr fontId="6"/>
  </si>
  <si>
    <t>00290</t>
  </si>
  <si>
    <t>山崎　千代美</t>
    <phoneticPr fontId="6"/>
  </si>
  <si>
    <t>00541</t>
  </si>
  <si>
    <t>河野　一郎</t>
    <rPh sb="0" eb="2">
      <t>カワノ</t>
    </rPh>
    <rPh sb="3" eb="5">
      <t>イチロウ</t>
    </rPh>
    <phoneticPr fontId="6"/>
  </si>
  <si>
    <t>小島　真樹</t>
    <rPh sb="0" eb="2">
      <t>コジマ</t>
    </rPh>
    <rPh sb="3" eb="5">
      <t>マキ</t>
    </rPh>
    <phoneticPr fontId="6"/>
  </si>
  <si>
    <t>00548</t>
  </si>
  <si>
    <t>井上　美幸</t>
    <rPh sb="0" eb="2">
      <t>イノウエ</t>
    </rPh>
    <rPh sb="3" eb="5">
      <t>ミユキ</t>
    </rPh>
    <phoneticPr fontId="6"/>
  </si>
  <si>
    <t>00282</t>
  </si>
  <si>
    <t>北浦　英治</t>
    <rPh sb="0" eb="2">
      <t>キタウラ</t>
    </rPh>
    <rPh sb="3" eb="5">
      <t>エイジ</t>
    </rPh>
    <phoneticPr fontId="6"/>
  </si>
  <si>
    <t>00551</t>
  </si>
  <si>
    <t>御手洗　信浩</t>
    <rPh sb="0" eb="3">
      <t>ミタライ</t>
    </rPh>
    <rPh sb="4" eb="5">
      <t>シン</t>
    </rPh>
    <rPh sb="5" eb="6">
      <t>ヒロ</t>
    </rPh>
    <phoneticPr fontId="6"/>
  </si>
  <si>
    <t>00275</t>
  </si>
  <si>
    <t>田口　潤</t>
    <rPh sb="0" eb="2">
      <t>タグチ</t>
    </rPh>
    <rPh sb="3" eb="4">
      <t>ジュン</t>
    </rPh>
    <phoneticPr fontId="6"/>
  </si>
  <si>
    <t>00568</t>
  </si>
  <si>
    <t>森永　芳彰</t>
  </si>
  <si>
    <t>00213</t>
  </si>
  <si>
    <t>山中　美智恵</t>
    <phoneticPr fontId="6"/>
  </si>
  <si>
    <t>小西　翔子</t>
    <rPh sb="0" eb="2">
      <t>コニシ</t>
    </rPh>
    <rPh sb="3" eb="5">
      <t>ショウコ</t>
    </rPh>
    <phoneticPr fontId="6"/>
  </si>
  <si>
    <t>00210</t>
  </si>
  <si>
    <t>堀　晃</t>
    <rPh sb="0" eb="1">
      <t>ホリ</t>
    </rPh>
    <rPh sb="2" eb="3">
      <t>ノボル</t>
    </rPh>
    <phoneticPr fontId="6"/>
  </si>
  <si>
    <t>00624</t>
  </si>
  <si>
    <t>鍜治谷　誼</t>
    <rPh sb="0" eb="2">
      <t>カジ</t>
    </rPh>
    <rPh sb="2" eb="3">
      <t>タニ</t>
    </rPh>
    <rPh sb="4" eb="5">
      <t>ヨシミ</t>
    </rPh>
    <phoneticPr fontId="6"/>
  </si>
  <si>
    <t>菅　寛子</t>
    <rPh sb="0" eb="1">
      <t>スガ</t>
    </rPh>
    <rPh sb="2" eb="4">
      <t>ヒロコ</t>
    </rPh>
    <phoneticPr fontId="6"/>
  </si>
  <si>
    <t>00628</t>
  </si>
  <si>
    <t>藤原　千江子</t>
    <rPh sb="0" eb="2">
      <t>フジワラ</t>
    </rPh>
    <rPh sb="3" eb="4">
      <t>セン</t>
    </rPh>
    <rPh sb="4" eb="5">
      <t>エ</t>
    </rPh>
    <rPh sb="5" eb="6">
      <t>コ</t>
    </rPh>
    <phoneticPr fontId="6"/>
  </si>
  <si>
    <t>00207</t>
  </si>
  <si>
    <t>川崎　直喜</t>
    <rPh sb="0" eb="2">
      <t>カワサキ</t>
    </rPh>
    <rPh sb="3" eb="5">
      <t>ナオキ</t>
    </rPh>
    <phoneticPr fontId="6"/>
  </si>
  <si>
    <t>00629</t>
  </si>
  <si>
    <t>江藤　洋孝</t>
    <rPh sb="0" eb="2">
      <t>エトウ</t>
    </rPh>
    <rPh sb="3" eb="4">
      <t>ヨウ</t>
    </rPh>
    <rPh sb="4" eb="5">
      <t>タカシ</t>
    </rPh>
    <phoneticPr fontId="6"/>
  </si>
  <si>
    <t>00273</t>
  </si>
  <si>
    <t>鴨川　加代子</t>
    <rPh sb="0" eb="2">
      <t>カモガワ</t>
    </rPh>
    <rPh sb="3" eb="6">
      <t>カヨコ</t>
    </rPh>
    <phoneticPr fontId="6"/>
  </si>
  <si>
    <t>伊藤　真次</t>
    <rPh sb="0" eb="2">
      <t>イトウ</t>
    </rPh>
    <rPh sb="3" eb="5">
      <t>シンジ</t>
    </rPh>
    <phoneticPr fontId="6"/>
  </si>
  <si>
    <t>00203</t>
  </si>
  <si>
    <t>福田　裕健</t>
    <rPh sb="0" eb="2">
      <t>フクダ</t>
    </rPh>
    <rPh sb="3" eb="4">
      <t>ユウ</t>
    </rPh>
    <rPh sb="4" eb="5">
      <t>ケン</t>
    </rPh>
    <phoneticPr fontId="6"/>
  </si>
  <si>
    <t>42-C</t>
  </si>
  <si>
    <t>00019</t>
  </si>
  <si>
    <t>佐藤　清二</t>
    <rPh sb="0" eb="2">
      <t>サトウ</t>
    </rPh>
    <rPh sb="3" eb="5">
      <t>セイジ</t>
    </rPh>
    <phoneticPr fontId="6"/>
  </si>
  <si>
    <t>00217</t>
  </si>
  <si>
    <t>中路　近</t>
    <rPh sb="0" eb="2">
      <t>ナカジ</t>
    </rPh>
    <rPh sb="3" eb="4">
      <t>チカ</t>
    </rPh>
    <phoneticPr fontId="6"/>
  </si>
  <si>
    <t>43-A</t>
  </si>
  <si>
    <t>00007</t>
  </si>
  <si>
    <t>佐藤　和美</t>
    <rPh sb="0" eb="2">
      <t>サトウ</t>
    </rPh>
    <rPh sb="3" eb="5">
      <t>カズミ</t>
    </rPh>
    <phoneticPr fontId="6"/>
  </si>
  <si>
    <t>00280</t>
  </si>
  <si>
    <t>村上　正徳</t>
    <rPh sb="0" eb="2">
      <t>ムラカミ</t>
    </rPh>
    <rPh sb="3" eb="5">
      <t>マサノリ</t>
    </rPh>
    <phoneticPr fontId="6"/>
  </si>
  <si>
    <t>久田　敏洋</t>
    <rPh sb="0" eb="2">
      <t>ヒサダ</t>
    </rPh>
    <rPh sb="3" eb="5">
      <t>トシヒロ</t>
    </rPh>
    <phoneticPr fontId="6"/>
  </si>
  <si>
    <t>00304</t>
  </si>
  <si>
    <t>塚本　佐代子</t>
    <rPh sb="0" eb="2">
      <t>ツカモト</t>
    </rPh>
    <rPh sb="3" eb="6">
      <t>サヨコ</t>
    </rPh>
    <phoneticPr fontId="6"/>
  </si>
  <si>
    <t>朝倉　国雄</t>
    <rPh sb="0" eb="2">
      <t>アサクラ</t>
    </rPh>
    <rPh sb="3" eb="4">
      <t>クニ</t>
    </rPh>
    <rPh sb="4" eb="5">
      <t>オス</t>
    </rPh>
    <phoneticPr fontId="6"/>
  </si>
  <si>
    <t>00302</t>
  </si>
  <si>
    <t>00044</t>
  </si>
  <si>
    <t>後藤　文雄</t>
    <rPh sb="0" eb="2">
      <t>ゴトウ</t>
    </rPh>
    <rPh sb="3" eb="5">
      <t>フミオ</t>
    </rPh>
    <phoneticPr fontId="6"/>
  </si>
  <si>
    <t>今井　希三大</t>
    <rPh sb="0" eb="2">
      <t>イマイ</t>
    </rPh>
    <rPh sb="3" eb="4">
      <t>キ</t>
    </rPh>
    <rPh sb="4" eb="5">
      <t>サン</t>
    </rPh>
    <rPh sb="5" eb="6">
      <t>ダイ</t>
    </rPh>
    <phoneticPr fontId="6"/>
  </si>
  <si>
    <t>00050</t>
  </si>
  <si>
    <t>河野佳代</t>
    <rPh sb="0" eb="4">
      <t>コウノカヨ</t>
    </rPh>
    <phoneticPr fontId="6"/>
  </si>
  <si>
    <t>居石　保</t>
    <rPh sb="0" eb="1">
      <t>イ</t>
    </rPh>
    <rPh sb="1" eb="2">
      <t>イシ</t>
    </rPh>
    <rPh sb="3" eb="4">
      <t>タモツ</t>
    </rPh>
    <phoneticPr fontId="6"/>
  </si>
  <si>
    <t>00076</t>
  </si>
  <si>
    <t>中村　純人</t>
    <rPh sb="0" eb="2">
      <t>ナカムラ</t>
    </rPh>
    <rPh sb="3" eb="5">
      <t>スミト</t>
    </rPh>
    <phoneticPr fontId="6"/>
  </si>
  <si>
    <t>00292</t>
  </si>
  <si>
    <t>00100</t>
  </si>
  <si>
    <t>西山　尚吾　</t>
    <rPh sb="0" eb="2">
      <t>ニシヤマ</t>
    </rPh>
    <rPh sb="3" eb="5">
      <t>ショウゴ</t>
    </rPh>
    <phoneticPr fontId="6"/>
  </si>
  <si>
    <t>00293</t>
  </si>
  <si>
    <t>上木　正広</t>
    <rPh sb="0" eb="2">
      <t>ウエキ</t>
    </rPh>
    <rPh sb="3" eb="5">
      <t>マサヒロ</t>
    </rPh>
    <phoneticPr fontId="6"/>
  </si>
  <si>
    <t>00101</t>
  </si>
  <si>
    <t>秦　希実</t>
    <rPh sb="0" eb="1">
      <t>シン</t>
    </rPh>
    <rPh sb="2" eb="3">
      <t>ノゾミ</t>
    </rPh>
    <rPh sb="3" eb="4">
      <t>ミ</t>
    </rPh>
    <phoneticPr fontId="6"/>
  </si>
  <si>
    <t>00296</t>
  </si>
  <si>
    <t>渡邊　景子</t>
    <rPh sb="0" eb="2">
      <t>ワタナベ</t>
    </rPh>
    <rPh sb="3" eb="5">
      <t>ケイコ</t>
    </rPh>
    <phoneticPr fontId="6"/>
  </si>
  <si>
    <t>00119</t>
  </si>
  <si>
    <t>松本　健</t>
    <rPh sb="0" eb="2">
      <t>マツモト</t>
    </rPh>
    <rPh sb="3" eb="4">
      <t>ケン</t>
    </rPh>
    <phoneticPr fontId="6"/>
  </si>
  <si>
    <t>00301</t>
  </si>
  <si>
    <t>渡邊　利春</t>
    <rPh sb="0" eb="2">
      <t>ワタナベ</t>
    </rPh>
    <rPh sb="3" eb="5">
      <t>トシハル</t>
    </rPh>
    <phoneticPr fontId="6"/>
  </si>
  <si>
    <t>橋本　光長</t>
    <rPh sb="0" eb="2">
      <t>ハシモト</t>
    </rPh>
    <rPh sb="3" eb="5">
      <t>ミツナガ</t>
    </rPh>
    <phoneticPr fontId="6"/>
  </si>
  <si>
    <t>44-C</t>
  </si>
  <si>
    <t>00016</t>
  </si>
  <si>
    <t>村上　一広</t>
    <rPh sb="0" eb="2">
      <t>ムラカミ</t>
    </rPh>
    <rPh sb="3" eb="5">
      <t>カズヒロ</t>
    </rPh>
    <phoneticPr fontId="6"/>
  </si>
  <si>
    <t>00126</t>
  </si>
  <si>
    <t>江藤　一彦</t>
    <rPh sb="0" eb="2">
      <t>エトウ</t>
    </rPh>
    <rPh sb="3" eb="5">
      <t>カズヒコ</t>
    </rPh>
    <phoneticPr fontId="6"/>
  </si>
  <si>
    <t>森﨑　進</t>
    <rPh sb="0" eb="2">
      <t>モリサキ</t>
    </rPh>
    <rPh sb="3" eb="4">
      <t>ススム</t>
    </rPh>
    <phoneticPr fontId="6"/>
  </si>
  <si>
    <t>00134</t>
  </si>
  <si>
    <t>佐藤　彰秀</t>
    <rPh sb="0" eb="2">
      <t>サトウ</t>
    </rPh>
    <rPh sb="3" eb="4">
      <t>アキ</t>
    </rPh>
    <rPh sb="4" eb="5">
      <t>ヒデ</t>
    </rPh>
    <phoneticPr fontId="6"/>
  </si>
  <si>
    <t>00011</t>
  </si>
  <si>
    <t>森﨑　鈴子</t>
    <rPh sb="0" eb="2">
      <t>モリサキ</t>
    </rPh>
    <rPh sb="3" eb="5">
      <t>スズコ</t>
    </rPh>
    <phoneticPr fontId="6"/>
  </si>
  <si>
    <t>伊藤　浩久</t>
    <rPh sb="0" eb="2">
      <t>イトウ</t>
    </rPh>
    <rPh sb="3" eb="5">
      <t>ヒロヒサ</t>
    </rPh>
    <phoneticPr fontId="6"/>
  </si>
  <si>
    <t>00012</t>
  </si>
  <si>
    <t>村上　信二</t>
    <rPh sb="0" eb="2">
      <t>ムラカミ</t>
    </rPh>
    <rPh sb="3" eb="5">
      <t>シンジ</t>
    </rPh>
    <phoneticPr fontId="6"/>
  </si>
  <si>
    <t>山本　義和</t>
    <rPh sb="0" eb="2">
      <t>ヤマモト</t>
    </rPh>
    <rPh sb="3" eb="5">
      <t>ヨシカズ</t>
    </rPh>
    <phoneticPr fontId="6"/>
  </si>
  <si>
    <t>00014</t>
  </si>
  <si>
    <t>小原　ともみ</t>
    <rPh sb="0" eb="2">
      <t>オバラ</t>
    </rPh>
    <phoneticPr fontId="6"/>
  </si>
  <si>
    <t>00151</t>
  </si>
  <si>
    <t>川島　博光</t>
    <rPh sb="0" eb="2">
      <t>カワシマ</t>
    </rPh>
    <rPh sb="3" eb="5">
      <t>ヒロミツ</t>
    </rPh>
    <phoneticPr fontId="6"/>
  </si>
  <si>
    <t>佐々　梨枝子</t>
    <phoneticPr fontId="6"/>
  </si>
  <si>
    <t>00183</t>
  </si>
  <si>
    <t>平岡　和也</t>
    <rPh sb="0" eb="2">
      <t>ヒラオカ</t>
    </rPh>
    <rPh sb="3" eb="5">
      <t>カズヤ</t>
    </rPh>
    <phoneticPr fontId="6"/>
  </si>
  <si>
    <t>00081</t>
  </si>
  <si>
    <t>中村　武光</t>
    <rPh sb="0" eb="2">
      <t>ナカムラ</t>
    </rPh>
    <rPh sb="3" eb="5">
      <t>タケミツ</t>
    </rPh>
    <phoneticPr fontId="6"/>
  </si>
  <si>
    <t>00187</t>
  </si>
  <si>
    <t>荒金　孝行</t>
    <rPh sb="0" eb="2">
      <t>アラカネ</t>
    </rPh>
    <rPh sb="3" eb="5">
      <t>タカユキ</t>
    </rPh>
    <phoneticPr fontId="6"/>
  </si>
  <si>
    <t>00096</t>
  </si>
  <si>
    <t>西島　章一</t>
    <rPh sb="0" eb="2">
      <t>ニシジマ</t>
    </rPh>
    <rPh sb="3" eb="5">
      <t>ショウイチ</t>
    </rPh>
    <phoneticPr fontId="6"/>
  </si>
  <si>
    <t>00197</t>
  </si>
  <si>
    <t>重本　理来</t>
    <rPh sb="0" eb="2">
      <t>シゲモト</t>
    </rPh>
    <rPh sb="3" eb="4">
      <t>リ</t>
    </rPh>
    <rPh sb="4" eb="5">
      <t>ライ</t>
    </rPh>
    <phoneticPr fontId="6"/>
  </si>
  <si>
    <t>00098</t>
  </si>
  <si>
    <t>津崎　ひろみ</t>
    <rPh sb="0" eb="2">
      <t>ツザキ</t>
    </rPh>
    <phoneticPr fontId="6"/>
  </si>
  <si>
    <t>00218</t>
  </si>
  <si>
    <t>立浪　知弥</t>
    <rPh sb="0" eb="2">
      <t>タツナミ</t>
    </rPh>
    <rPh sb="3" eb="4">
      <t>トモ</t>
    </rPh>
    <rPh sb="4" eb="5">
      <t>ヤ</t>
    </rPh>
    <phoneticPr fontId="6"/>
  </si>
  <si>
    <t>00099</t>
  </si>
  <si>
    <t>矢野　辰善</t>
    <rPh sb="0" eb="2">
      <t>ヤノ</t>
    </rPh>
    <rPh sb="3" eb="4">
      <t>タツ</t>
    </rPh>
    <rPh sb="4" eb="5">
      <t>ゼン</t>
    </rPh>
    <phoneticPr fontId="6"/>
  </si>
  <si>
    <t>00228</t>
  </si>
  <si>
    <t>薬師寺　怜斗</t>
    <rPh sb="0" eb="3">
      <t>ヤクシジ</t>
    </rPh>
    <rPh sb="4" eb="5">
      <t>レン</t>
    </rPh>
    <rPh sb="5" eb="6">
      <t>ト</t>
    </rPh>
    <phoneticPr fontId="6"/>
  </si>
  <si>
    <t>松岡　清光</t>
    <rPh sb="0" eb="2">
      <t>マツオカ</t>
    </rPh>
    <rPh sb="3" eb="5">
      <t>キヨミツ</t>
    </rPh>
    <phoneticPr fontId="6"/>
  </si>
  <si>
    <t>00233</t>
  </si>
  <si>
    <t>梅木　謙吉</t>
    <rPh sb="0" eb="2">
      <t>ウメキ</t>
    </rPh>
    <rPh sb="3" eb="5">
      <t>ケンキチ</t>
    </rPh>
    <phoneticPr fontId="6"/>
  </si>
  <si>
    <t>00003</t>
  </si>
  <si>
    <t>元田　智之</t>
    <rPh sb="0" eb="2">
      <t>モトダ</t>
    </rPh>
    <rPh sb="3" eb="5">
      <t>トモユキ</t>
    </rPh>
    <phoneticPr fontId="6"/>
  </si>
  <si>
    <t>00268</t>
  </si>
  <si>
    <t>渡辺　雄一</t>
    <rPh sb="0" eb="2">
      <t>ワタナベ</t>
    </rPh>
    <rPh sb="3" eb="5">
      <t>ユウイチ</t>
    </rPh>
    <phoneticPr fontId="6"/>
  </si>
  <si>
    <t>野口　孝一</t>
    <rPh sb="0" eb="2">
      <t>ノグチ</t>
    </rPh>
    <rPh sb="3" eb="5">
      <t>コウイチ</t>
    </rPh>
    <phoneticPr fontId="6"/>
  </si>
  <si>
    <t>阿南　正行</t>
    <rPh sb="0" eb="2">
      <t>アナン</t>
    </rPh>
    <rPh sb="3" eb="5">
      <t>マサユキ</t>
    </rPh>
    <phoneticPr fontId="6"/>
  </si>
  <si>
    <t>東野　隆</t>
    <rPh sb="0" eb="2">
      <t>アズマノ</t>
    </rPh>
    <rPh sb="3" eb="4">
      <t>タカシ</t>
    </rPh>
    <phoneticPr fontId="6"/>
  </si>
  <si>
    <t>坂本　千明</t>
    <rPh sb="0" eb="2">
      <t>サカモト</t>
    </rPh>
    <rPh sb="3" eb="5">
      <t>チアキ</t>
    </rPh>
    <phoneticPr fontId="6"/>
  </si>
  <si>
    <t>小原　隆之</t>
    <rPh sb="0" eb="2">
      <t>コハラ</t>
    </rPh>
    <rPh sb="3" eb="5">
      <t>タカユキ</t>
    </rPh>
    <phoneticPr fontId="6"/>
  </si>
  <si>
    <t>00426</t>
  </si>
  <si>
    <t>三﨑　克美</t>
    <rPh sb="0" eb="1">
      <t>ミ</t>
    </rPh>
    <rPh sb="1" eb="2">
      <t>サキ</t>
    </rPh>
    <rPh sb="3" eb="5">
      <t>カツミ</t>
    </rPh>
    <phoneticPr fontId="6"/>
  </si>
  <si>
    <t>00051</t>
  </si>
  <si>
    <t>澤村　勝也</t>
    <rPh sb="0" eb="2">
      <t>サワムラ</t>
    </rPh>
    <rPh sb="3" eb="5">
      <t>カツヤ</t>
    </rPh>
    <phoneticPr fontId="6"/>
  </si>
  <si>
    <t>00502</t>
  </si>
  <si>
    <t>後藤　奉成</t>
    <rPh sb="0" eb="2">
      <t>ゴトウ</t>
    </rPh>
    <rPh sb="3" eb="4">
      <t>ホウ</t>
    </rPh>
    <rPh sb="4" eb="5">
      <t>シゲル</t>
    </rPh>
    <phoneticPr fontId="6"/>
  </si>
  <si>
    <t>00056</t>
  </si>
  <si>
    <t>山口　智弘</t>
    <rPh sb="0" eb="2">
      <t>ヤマグチ</t>
    </rPh>
    <rPh sb="3" eb="5">
      <t>トモヒロ</t>
    </rPh>
    <phoneticPr fontId="6"/>
  </si>
  <si>
    <t>00543</t>
  </si>
  <si>
    <t>橋本　拓人</t>
    <rPh sb="0" eb="2">
      <t>ハシモト</t>
    </rPh>
    <rPh sb="3" eb="4">
      <t>タク</t>
    </rPh>
    <rPh sb="4" eb="5">
      <t>ヒト</t>
    </rPh>
    <phoneticPr fontId="6"/>
  </si>
  <si>
    <t>栗本　礼子</t>
    <rPh sb="0" eb="2">
      <t>クリモト</t>
    </rPh>
    <rPh sb="3" eb="5">
      <t>レイコ</t>
    </rPh>
    <phoneticPr fontId="6"/>
  </si>
  <si>
    <t>00792</t>
  </si>
  <si>
    <t>上野　正夫</t>
    <rPh sb="0" eb="2">
      <t>ウエノ</t>
    </rPh>
    <rPh sb="3" eb="5">
      <t>マサオ</t>
    </rPh>
    <phoneticPr fontId="6"/>
  </si>
  <si>
    <t>鶴田　眞里子</t>
    <rPh sb="0" eb="2">
      <t>ツルタ</t>
    </rPh>
    <rPh sb="3" eb="6">
      <t>マリコ</t>
    </rPh>
    <phoneticPr fontId="6"/>
  </si>
  <si>
    <t>00802</t>
  </si>
  <si>
    <t>三ノ宮　洋一</t>
    <rPh sb="0" eb="1">
      <t>サン</t>
    </rPh>
    <rPh sb="2" eb="3">
      <t>ミヤ</t>
    </rPh>
    <rPh sb="4" eb="6">
      <t>ヨウイチ</t>
    </rPh>
    <phoneticPr fontId="6"/>
  </si>
  <si>
    <t>荒木　一臣</t>
    <rPh sb="0" eb="2">
      <t>アラキ</t>
    </rPh>
    <rPh sb="3" eb="4">
      <t>カズ</t>
    </rPh>
    <rPh sb="4" eb="5">
      <t>ジン</t>
    </rPh>
    <phoneticPr fontId="6"/>
  </si>
  <si>
    <t>00847</t>
  </si>
  <si>
    <t>安藤　覚</t>
    <rPh sb="0" eb="2">
      <t>アンドウ</t>
    </rPh>
    <rPh sb="3" eb="4">
      <t>サトル</t>
    </rPh>
    <phoneticPr fontId="6"/>
  </si>
  <si>
    <t>00032</t>
  </si>
  <si>
    <t>園田　タツコ</t>
    <rPh sb="0" eb="2">
      <t>ソノダ</t>
    </rPh>
    <phoneticPr fontId="6"/>
  </si>
  <si>
    <t>00860</t>
  </si>
  <si>
    <t>長谷雄敏</t>
    <rPh sb="0" eb="4">
      <t>ハセオトシ</t>
    </rPh>
    <phoneticPr fontId="6"/>
  </si>
  <si>
    <t>西宮　公雄</t>
    <rPh sb="0" eb="2">
      <t>ニシミヤ</t>
    </rPh>
    <rPh sb="3" eb="5">
      <t>キミオ</t>
    </rPh>
    <phoneticPr fontId="6"/>
  </si>
  <si>
    <t>00918</t>
  </si>
  <si>
    <t>津末　大作</t>
    <rPh sb="0" eb="2">
      <t>ツスエ</t>
    </rPh>
    <rPh sb="3" eb="5">
      <t>タイサク</t>
    </rPh>
    <phoneticPr fontId="6"/>
  </si>
  <si>
    <t>00035</t>
  </si>
  <si>
    <t>井上　博明</t>
    <rPh sb="0" eb="2">
      <t>イノウエ</t>
    </rPh>
    <rPh sb="3" eb="5">
      <t>ヒロアキ</t>
    </rPh>
    <phoneticPr fontId="6"/>
  </si>
  <si>
    <t>00957</t>
  </si>
  <si>
    <t>井美　好順</t>
    <rPh sb="0" eb="2">
      <t>イミ</t>
    </rPh>
    <rPh sb="3" eb="4">
      <t>ヨシ</t>
    </rPh>
    <rPh sb="4" eb="5">
      <t>ジュン</t>
    </rPh>
    <phoneticPr fontId="6"/>
  </si>
  <si>
    <t>椿原　正弘</t>
    <rPh sb="0" eb="2">
      <t>ツバキハラ</t>
    </rPh>
    <rPh sb="3" eb="5">
      <t>マサヒロ</t>
    </rPh>
    <phoneticPr fontId="6"/>
  </si>
  <si>
    <t>星野　那緒</t>
    <rPh sb="0" eb="2">
      <t>ホシノ</t>
    </rPh>
    <rPh sb="3" eb="4">
      <t>ナ</t>
    </rPh>
    <rPh sb="4" eb="5">
      <t>オ</t>
    </rPh>
    <phoneticPr fontId="6"/>
  </si>
  <si>
    <t>44-J</t>
  </si>
  <si>
    <t>30056</t>
  </si>
  <si>
    <t>田﨑　憲一</t>
    <rPh sb="0" eb="2">
      <t>タサキ</t>
    </rPh>
    <rPh sb="3" eb="5">
      <t>ケンイチ</t>
    </rPh>
    <phoneticPr fontId="6"/>
  </si>
  <si>
    <t>43-C</t>
  </si>
  <si>
    <t>大野　裕叶</t>
    <rPh sb="0" eb="2">
      <t>オオノ</t>
    </rPh>
    <rPh sb="3" eb="4">
      <t>ユウ</t>
    </rPh>
    <rPh sb="4" eb="5">
      <t>カナウ</t>
    </rPh>
    <phoneticPr fontId="6"/>
  </si>
  <si>
    <t>30060</t>
  </si>
  <si>
    <t>今村　辰則</t>
    <rPh sb="0" eb="2">
      <t>イマムラ</t>
    </rPh>
    <rPh sb="3" eb="5">
      <t>タツノリ</t>
    </rPh>
    <phoneticPr fontId="6"/>
  </si>
  <si>
    <t>荒金　秀宜</t>
    <rPh sb="0" eb="2">
      <t>アラカネ</t>
    </rPh>
    <rPh sb="3" eb="5">
      <t>ミツキ</t>
    </rPh>
    <phoneticPr fontId="6"/>
  </si>
  <si>
    <t>20044</t>
  </si>
  <si>
    <t>吉本　隆夫</t>
    <rPh sb="0" eb="2">
      <t>ヨシモト</t>
    </rPh>
    <rPh sb="3" eb="5">
      <t>タカオ</t>
    </rPh>
    <phoneticPr fontId="6"/>
  </si>
  <si>
    <t>藤野　隼士</t>
    <rPh sb="0" eb="2">
      <t>フジノ</t>
    </rPh>
    <rPh sb="3" eb="4">
      <t>ハヤブサ</t>
    </rPh>
    <rPh sb="4" eb="5">
      <t>シ</t>
    </rPh>
    <phoneticPr fontId="6"/>
  </si>
  <si>
    <t>30059</t>
  </si>
  <si>
    <t>吉本　智佳子</t>
    <rPh sb="0" eb="2">
      <t>ヨシモト</t>
    </rPh>
    <rPh sb="3" eb="6">
      <t>チカコ</t>
    </rPh>
    <phoneticPr fontId="6"/>
  </si>
  <si>
    <t>00018</t>
  </si>
  <si>
    <t>飯倉　大葵</t>
    <rPh sb="0" eb="2">
      <t>イイクラ</t>
    </rPh>
    <rPh sb="3" eb="5">
      <t>ダイキ</t>
    </rPh>
    <phoneticPr fontId="6"/>
  </si>
  <si>
    <t>40048</t>
  </si>
  <si>
    <t>伊藤　幸宏</t>
    <rPh sb="0" eb="2">
      <t>イトウ</t>
    </rPh>
    <rPh sb="3" eb="5">
      <t>ユキヒロ</t>
    </rPh>
    <phoneticPr fontId="6"/>
  </si>
  <si>
    <t>00088</t>
  </si>
  <si>
    <t>山口　ほのか</t>
    <rPh sb="0" eb="2">
      <t>ヤマグチ</t>
    </rPh>
    <phoneticPr fontId="6"/>
  </si>
  <si>
    <t>30055</t>
  </si>
  <si>
    <t>加治佐　勝</t>
    <rPh sb="0" eb="3">
      <t>カジサ</t>
    </rPh>
    <rPh sb="4" eb="5">
      <t>マサル</t>
    </rPh>
    <phoneticPr fontId="6"/>
  </si>
  <si>
    <t>45-A</t>
  </si>
  <si>
    <t>溝口　琉偉</t>
    <rPh sb="0" eb="2">
      <t>ミゾグチ</t>
    </rPh>
    <rPh sb="3" eb="5">
      <t>ルイ</t>
    </rPh>
    <phoneticPr fontId="6"/>
  </si>
  <si>
    <t>30057</t>
  </si>
  <si>
    <t>原口　宏史</t>
    <rPh sb="0" eb="2">
      <t>ハラグチ</t>
    </rPh>
    <rPh sb="3" eb="5">
      <t>ヒロシ</t>
    </rPh>
    <phoneticPr fontId="6"/>
  </si>
  <si>
    <t>00091</t>
  </si>
  <si>
    <t>石川　凌</t>
    <rPh sb="0" eb="2">
      <t>イシカワ</t>
    </rPh>
    <rPh sb="3" eb="4">
      <t>リョウ</t>
    </rPh>
    <phoneticPr fontId="6"/>
  </si>
  <si>
    <t>30054</t>
  </si>
  <si>
    <t>長友　貴子</t>
    <rPh sb="0" eb="2">
      <t>ナガトモ</t>
    </rPh>
    <rPh sb="3" eb="5">
      <t>タカコ</t>
    </rPh>
    <phoneticPr fontId="6"/>
  </si>
  <si>
    <t>00127</t>
  </si>
  <si>
    <t>岡本　弦大</t>
  </si>
  <si>
    <t>44-H</t>
  </si>
  <si>
    <t>01061</t>
  </si>
  <si>
    <t>園田　一誠</t>
    <rPh sb="0" eb="2">
      <t>ソノダ</t>
    </rPh>
    <rPh sb="3" eb="5">
      <t>イッセイ</t>
    </rPh>
    <phoneticPr fontId="6"/>
  </si>
  <si>
    <t>姫野　陽翔</t>
  </si>
  <si>
    <t>01062</t>
  </si>
  <si>
    <t>春木　繁</t>
    <rPh sb="0" eb="2">
      <t>ハルキ</t>
    </rPh>
    <rPh sb="3" eb="4">
      <t>シゲル</t>
    </rPh>
    <phoneticPr fontId="6"/>
  </si>
  <si>
    <t>井口　天道</t>
  </si>
  <si>
    <t>01060</t>
  </si>
  <si>
    <t>増田　敏美</t>
    <rPh sb="0" eb="2">
      <t>マスダ</t>
    </rPh>
    <rPh sb="3" eb="5">
      <t>トシミ</t>
    </rPh>
    <phoneticPr fontId="6"/>
  </si>
  <si>
    <t>巽　洸一</t>
  </si>
  <si>
    <t>01071</t>
  </si>
  <si>
    <t>吉良　陽希</t>
  </si>
  <si>
    <t>01063</t>
  </si>
  <si>
    <t>晋　義見</t>
    <rPh sb="0" eb="1">
      <t>ススム</t>
    </rPh>
    <rPh sb="2" eb="3">
      <t>タダシ</t>
    </rPh>
    <rPh sb="3" eb="4">
      <t>ケン</t>
    </rPh>
    <phoneticPr fontId="6"/>
  </si>
  <si>
    <t>00378</t>
  </si>
  <si>
    <t>佐藤　優成</t>
  </si>
  <si>
    <t>01064</t>
  </si>
  <si>
    <t>簗川　伸一</t>
    <rPh sb="0" eb="1">
      <t>ヤナ</t>
    </rPh>
    <rPh sb="1" eb="2">
      <t>カワ</t>
    </rPh>
    <rPh sb="3" eb="5">
      <t>シンイチ</t>
    </rPh>
    <phoneticPr fontId="6"/>
  </si>
  <si>
    <t>00440</t>
  </si>
  <si>
    <t>德永　辰也</t>
  </si>
  <si>
    <t>01068</t>
  </si>
  <si>
    <t>長峰　栄子</t>
    <rPh sb="0" eb="2">
      <t>ナガミネ</t>
    </rPh>
    <rPh sb="3" eb="5">
      <t>エイコ</t>
    </rPh>
    <phoneticPr fontId="6"/>
  </si>
  <si>
    <t>牧　遼太朗</t>
  </si>
  <si>
    <t>01059</t>
  </si>
  <si>
    <t>藤田　和弘</t>
    <rPh sb="0" eb="2">
      <t>フジタ</t>
    </rPh>
    <rPh sb="3" eb="5">
      <t>カズヒロ</t>
    </rPh>
    <phoneticPr fontId="6"/>
  </si>
  <si>
    <t>00476</t>
  </si>
  <si>
    <t>李　沭阳</t>
  </si>
  <si>
    <t>01070</t>
  </si>
  <si>
    <t>近藤　英美</t>
    <rPh sb="0" eb="2">
      <t>コンドウ</t>
    </rPh>
    <rPh sb="3" eb="5">
      <t>エミ</t>
    </rPh>
    <phoneticPr fontId="6"/>
  </si>
  <si>
    <t>00477</t>
  </si>
  <si>
    <t>上野　凜</t>
  </si>
  <si>
    <t>01065</t>
  </si>
  <si>
    <t>入鹿山　正</t>
    <rPh sb="0" eb="3">
      <t>イルカヤマ</t>
    </rPh>
    <rPh sb="4" eb="5">
      <t>タダシ</t>
    </rPh>
    <phoneticPr fontId="6"/>
  </si>
  <si>
    <t>00478</t>
  </si>
  <si>
    <t>後藤　静</t>
  </si>
  <si>
    <t>01066</t>
  </si>
  <si>
    <t>野村　公仁</t>
    <rPh sb="0" eb="2">
      <t>ノムラ</t>
    </rPh>
    <rPh sb="3" eb="4">
      <t>コウ</t>
    </rPh>
    <rPh sb="4" eb="5">
      <t>ジン</t>
    </rPh>
    <phoneticPr fontId="6"/>
  </si>
  <si>
    <t>46-A</t>
  </si>
  <si>
    <t>00112</t>
  </si>
  <si>
    <t>村﨑　凌大</t>
  </si>
  <si>
    <t>01067</t>
  </si>
  <si>
    <t>坂口　喜善</t>
    <rPh sb="0" eb="2">
      <t>サカグチ</t>
    </rPh>
    <rPh sb="3" eb="4">
      <t>ヨロコ</t>
    </rPh>
    <rPh sb="4" eb="5">
      <t>ゼン</t>
    </rPh>
    <phoneticPr fontId="6"/>
  </si>
  <si>
    <t>00118</t>
  </si>
  <si>
    <t>吉賀　汐音</t>
  </si>
  <si>
    <t>01069</t>
  </si>
  <si>
    <t>與座　盛喜</t>
    <rPh sb="0" eb="1">
      <t>アタエ</t>
    </rPh>
    <rPh sb="1" eb="2">
      <t>ザ</t>
    </rPh>
    <rPh sb="3" eb="4">
      <t>モリ</t>
    </rPh>
    <rPh sb="4" eb="5">
      <t>キ</t>
    </rPh>
    <phoneticPr fontId="6"/>
  </si>
  <si>
    <t>47-A</t>
  </si>
  <si>
    <t>菊原　孝太郎</t>
    <rPh sb="0" eb="2">
      <t>キクハラ</t>
    </rPh>
    <rPh sb="3" eb="6">
      <t>コウタロウ</t>
    </rPh>
    <phoneticPr fontId="6"/>
  </si>
  <si>
    <t>01072</t>
  </si>
  <si>
    <t>栄野比　安秀</t>
    <rPh sb="0" eb="3">
      <t>エノビ</t>
    </rPh>
    <rPh sb="4" eb="6">
      <t>ヤスヒデ</t>
    </rPh>
    <phoneticPr fontId="6"/>
  </si>
  <si>
    <t>和田　恒星</t>
    <rPh sb="0" eb="2">
      <t>ワダ</t>
    </rPh>
    <rPh sb="3" eb="5">
      <t>コウセイ</t>
    </rPh>
    <phoneticPr fontId="31"/>
  </si>
  <si>
    <t>01073</t>
  </si>
  <si>
    <t>上原　利雄</t>
    <rPh sb="0" eb="2">
      <t>ウエハラ</t>
    </rPh>
    <rPh sb="3" eb="5">
      <t>トシオ</t>
    </rPh>
    <phoneticPr fontId="6"/>
  </si>
  <si>
    <t>00054</t>
  </si>
  <si>
    <t>岩坂　紀一</t>
    <rPh sb="0" eb="2">
      <t>イワサカ</t>
    </rPh>
    <rPh sb="3" eb="5">
      <t>ノリカズ</t>
    </rPh>
    <phoneticPr fontId="31"/>
  </si>
  <si>
    <t>01074</t>
  </si>
  <si>
    <t>具志　則子</t>
    <rPh sb="0" eb="2">
      <t>グシ</t>
    </rPh>
    <rPh sb="3" eb="5">
      <t>ノリコ</t>
    </rPh>
    <phoneticPr fontId="6"/>
  </si>
  <si>
    <t>00073</t>
  </si>
  <si>
    <t>國場　幸博</t>
    <rPh sb="0" eb="2">
      <t>コクバ</t>
    </rPh>
    <rPh sb="3" eb="5">
      <t>ユキヒロ</t>
    </rPh>
    <phoneticPr fontId="6"/>
  </si>
  <si>
    <t>増田　京子</t>
    <rPh sb="0" eb="2">
      <t>マスダ</t>
    </rPh>
    <rPh sb="3" eb="5">
      <t>キョウコ</t>
    </rPh>
    <phoneticPr fontId="6"/>
  </si>
  <si>
    <t>安次嶺　承春</t>
    <rPh sb="0" eb="3">
      <t>アシミネ</t>
    </rPh>
    <rPh sb="4" eb="5">
      <t>ショウ</t>
    </rPh>
    <rPh sb="5" eb="6">
      <t>ハル</t>
    </rPh>
    <phoneticPr fontId="6"/>
  </si>
  <si>
    <t>山内　平三郎</t>
    <rPh sb="0" eb="2">
      <t>ヤマウチ</t>
    </rPh>
    <rPh sb="3" eb="6">
      <t>ヘイザブロウ</t>
    </rPh>
    <phoneticPr fontId="6"/>
  </si>
  <si>
    <t>00190</t>
  </si>
  <si>
    <t>伊集　守和</t>
    <rPh sb="0" eb="2">
      <t>イジュウ</t>
    </rPh>
    <rPh sb="3" eb="5">
      <t>モリカズ</t>
    </rPh>
    <phoneticPr fontId="6"/>
  </si>
  <si>
    <t>00196</t>
  </si>
  <si>
    <t>前田盛　淳</t>
    <rPh sb="0" eb="3">
      <t>マエダモリ</t>
    </rPh>
    <rPh sb="4" eb="5">
      <t>アツシ</t>
    </rPh>
    <phoneticPr fontId="6"/>
  </si>
  <si>
    <t>00485</t>
  </si>
  <si>
    <t>友寄　永盛</t>
    <rPh sb="0" eb="2">
      <t>トモヨリ</t>
    </rPh>
    <rPh sb="3" eb="5">
      <t>ナガモリ</t>
    </rPh>
    <phoneticPr fontId="6"/>
  </si>
  <si>
    <t>00917</t>
  </si>
  <si>
    <t>伊佐　弘代</t>
    <phoneticPr fontId="6"/>
  </si>
  <si>
    <t>01003</t>
  </si>
  <si>
    <t>末吉　昇</t>
    <rPh sb="0" eb="2">
      <t>スエヨシ</t>
    </rPh>
    <rPh sb="3" eb="4">
      <t>ノボル</t>
    </rPh>
    <phoneticPr fontId="6"/>
  </si>
  <si>
    <t>01005</t>
  </si>
  <si>
    <t>大底　京子</t>
    <rPh sb="0" eb="2">
      <t>オオソコ</t>
    </rPh>
    <rPh sb="3" eb="5">
      <t>キョウコ</t>
    </rPh>
    <phoneticPr fontId="6"/>
  </si>
  <si>
    <t>01013</t>
  </si>
  <si>
    <t>砂川　弘樹</t>
    <rPh sb="0" eb="2">
      <t>スナカワ</t>
    </rPh>
    <rPh sb="3" eb="5">
      <t>ヒロキ</t>
    </rPh>
    <phoneticPr fontId="6"/>
  </si>
  <si>
    <t>01102</t>
  </si>
  <si>
    <t>髙木　遼介</t>
  </si>
  <si>
    <t>岡本　龍二</t>
  </si>
  <si>
    <t>熊　凌汰</t>
  </si>
  <si>
    <t>54-U</t>
  </si>
  <si>
    <t>升水　祐介</t>
  </si>
  <si>
    <t>北谷　蓮斗</t>
  </si>
  <si>
    <t>長尾　梨沙</t>
  </si>
  <si>
    <t>黒瀬　莉乃</t>
  </si>
  <si>
    <t>本村　優佳</t>
  </si>
  <si>
    <t>藤田　亜美</t>
  </si>
  <si>
    <t>木村　英里奈</t>
  </si>
  <si>
    <t>黒瀬　一歩</t>
  </si>
  <si>
    <t>40-J</t>
  </si>
  <si>
    <t>長尾　脩甫</t>
  </si>
  <si>
    <t>大山　愁人</t>
  </si>
  <si>
    <t>片桐　麻実</t>
  </si>
  <si>
    <t>武藤　遥華</t>
  </si>
  <si>
    <t>溝口　華鈴</t>
  </si>
  <si>
    <t>松尾　斉</t>
  </si>
  <si>
    <t>野田　賢一郎</t>
  </si>
  <si>
    <t>村濱　裕紀</t>
  </si>
  <si>
    <t>枝吉　誠</t>
  </si>
  <si>
    <t>林　勝志</t>
  </si>
  <si>
    <t>中島　望結</t>
  </si>
  <si>
    <t>笠原　裕奈</t>
  </si>
  <si>
    <t>浦丸　真生</t>
  </si>
  <si>
    <t>伊勢川　華愛</t>
  </si>
  <si>
    <t>笠原　裕惺</t>
  </si>
  <si>
    <t>41-J</t>
  </si>
  <si>
    <t>田中　陽貴</t>
  </si>
  <si>
    <t>田中　輝琉</t>
  </si>
  <si>
    <t>小野　はるか</t>
  </si>
  <si>
    <t>小野　しおり</t>
  </si>
  <si>
    <t>福満　亮</t>
  </si>
  <si>
    <t>原口　優馬</t>
  </si>
  <si>
    <t>山本　達也</t>
  </si>
  <si>
    <t>山下　知且</t>
  </si>
  <si>
    <t>富永　知紗希</t>
  </si>
  <si>
    <t>山﨑　千代美</t>
  </si>
  <si>
    <t>松尾　妃奈</t>
  </si>
  <si>
    <t>山中　美智恵</t>
  </si>
  <si>
    <t>山口　大惺</t>
  </si>
  <si>
    <t>42-J</t>
  </si>
  <si>
    <t>古賀　友翔</t>
  </si>
  <si>
    <t>山口　夏花</t>
  </si>
  <si>
    <t>中島　佳音</t>
  </si>
  <si>
    <t>42-H</t>
  </si>
  <si>
    <t>村上　一広</t>
  </si>
  <si>
    <t>井之上　准己</t>
  </si>
  <si>
    <t>下林　智広</t>
  </si>
  <si>
    <t>中川　貴史</t>
  </si>
  <si>
    <t>久保田　千佳</t>
  </si>
  <si>
    <t>上木　清美</t>
  </si>
  <si>
    <t>藤田　千代美</t>
  </si>
  <si>
    <t>中川　晶子</t>
  </si>
  <si>
    <t>道済　響月</t>
  </si>
  <si>
    <t>43-J</t>
  </si>
  <si>
    <t>本田　陽士</t>
  </si>
  <si>
    <t>迫　真央</t>
  </si>
  <si>
    <t>森永　紗凪</t>
  </si>
  <si>
    <t>佐伯　元貴</t>
  </si>
  <si>
    <t>前田　祐輔</t>
  </si>
  <si>
    <t>桜庭　良弘</t>
  </si>
  <si>
    <t>大秋　稜</t>
  </si>
  <si>
    <t>佐藤　幸</t>
  </si>
  <si>
    <t>鬼束　咲希</t>
  </si>
  <si>
    <t>進　博美</t>
  </si>
  <si>
    <t>井下　恵</t>
  </si>
  <si>
    <t>首藤　陸斗</t>
  </si>
  <si>
    <t>岩本　征也</t>
  </si>
  <si>
    <t>晋　義見</t>
  </si>
  <si>
    <t>曽我　雄太</t>
  </si>
  <si>
    <t>児玉　聖佳</t>
  </si>
  <si>
    <t>加治佐　崇</t>
  </si>
  <si>
    <t>内村　翔太郎</t>
  </si>
  <si>
    <t>佐藤　美穂</t>
  </si>
  <si>
    <t>石井　　瑞穂</t>
  </si>
  <si>
    <t>渡邉　　姫菜</t>
  </si>
  <si>
    <t>前屋　瑠美</t>
  </si>
  <si>
    <t>稲留　景子</t>
  </si>
  <si>
    <t>愛甲　雅治</t>
  </si>
  <si>
    <t>45-J</t>
  </si>
  <si>
    <t>永沢　星矢</t>
  </si>
  <si>
    <t>稻留　　詩流</t>
  </si>
  <si>
    <t>藤井　　果莉奈</t>
  </si>
  <si>
    <t>平部　　和花</t>
  </si>
  <si>
    <t>大城　安史</t>
  </si>
  <si>
    <t>中里　隆星</t>
  </si>
  <si>
    <t>56-U</t>
  </si>
  <si>
    <t>野村　幸助</t>
  </si>
  <si>
    <t>西島本　有生</t>
  </si>
  <si>
    <t>稲福　心衣奈</t>
  </si>
  <si>
    <t>川上　菜緒</t>
  </si>
  <si>
    <t>古堅　葉月</t>
  </si>
  <si>
    <t>仲宗根　雅恵</t>
  </si>
  <si>
    <t>座波　政斗</t>
  </si>
  <si>
    <t>47-H</t>
  </si>
  <si>
    <t>津波古　蓮</t>
  </si>
  <si>
    <t>砂川　舞佳</t>
  </si>
  <si>
    <t>宮國　愛奈</t>
  </si>
  <si>
    <t>福田　裕健</t>
    <rPh sb="0" eb="2">
      <t>フクダ</t>
    </rPh>
    <rPh sb="3" eb="4">
      <t>ユウ</t>
    </rPh>
    <rPh sb="4" eb="5">
      <t>ケン</t>
    </rPh>
    <phoneticPr fontId="21"/>
  </si>
  <si>
    <t>42-C</t>
    <phoneticPr fontId="6"/>
  </si>
  <si>
    <t>中村　惇耶</t>
    <rPh sb="0" eb="2">
      <t>ナカムラ</t>
    </rPh>
    <rPh sb="3" eb="4">
      <t>ジュン</t>
    </rPh>
    <rPh sb="4" eb="5">
      <t>ヤ</t>
    </rPh>
    <phoneticPr fontId="21"/>
  </si>
  <si>
    <t>坂上　正信</t>
    <rPh sb="0" eb="2">
      <t>サカガミ</t>
    </rPh>
    <rPh sb="3" eb="5">
      <t>マサノブ</t>
    </rPh>
    <phoneticPr fontId="23"/>
  </si>
  <si>
    <t>毛利　友一</t>
    <rPh sb="0" eb="2">
      <t>モウリ</t>
    </rPh>
    <rPh sb="3" eb="4">
      <t>トモ</t>
    </rPh>
    <rPh sb="4" eb="5">
      <t>イチ</t>
    </rPh>
    <phoneticPr fontId="23"/>
  </si>
  <si>
    <t>渡邉　　翔</t>
    <rPh sb="0" eb="2">
      <t>ワタナベ</t>
    </rPh>
    <rPh sb="4" eb="5">
      <t>ショウ</t>
    </rPh>
    <phoneticPr fontId="23"/>
  </si>
  <si>
    <t>40-C</t>
    <phoneticPr fontId="6"/>
  </si>
  <si>
    <t>奥田　広儀</t>
    <rPh sb="0" eb="2">
      <t>オクダ</t>
    </rPh>
    <rPh sb="3" eb="4">
      <t>ヒロ</t>
    </rPh>
    <rPh sb="4" eb="5">
      <t>ギ</t>
    </rPh>
    <phoneticPr fontId="23"/>
  </si>
  <si>
    <t>柿原　　博</t>
    <rPh sb="0" eb="2">
      <t>カキハラ</t>
    </rPh>
    <rPh sb="4" eb="5">
      <t>ヒロシ</t>
    </rPh>
    <phoneticPr fontId="23"/>
  </si>
  <si>
    <t>水元　千嘉志</t>
    <rPh sb="0" eb="2">
      <t>ミズモト</t>
    </rPh>
    <rPh sb="3" eb="4">
      <t>セン</t>
    </rPh>
    <rPh sb="4" eb="5">
      <t>カ</t>
    </rPh>
    <rPh sb="5" eb="6">
      <t>シ</t>
    </rPh>
    <phoneticPr fontId="21"/>
  </si>
  <si>
    <t>岡川　治幸</t>
    <rPh sb="0" eb="2">
      <t>オカガワ</t>
    </rPh>
    <rPh sb="3" eb="5">
      <t>ハルユキ</t>
    </rPh>
    <phoneticPr fontId="23"/>
  </si>
  <si>
    <t>山根　善仁</t>
    <rPh sb="0" eb="2">
      <t>ヤマネ</t>
    </rPh>
    <rPh sb="3" eb="5">
      <t>ヨシヒト</t>
    </rPh>
    <phoneticPr fontId="23"/>
  </si>
  <si>
    <t>杉本　雄一</t>
    <rPh sb="0" eb="2">
      <t>スギモト</t>
    </rPh>
    <rPh sb="3" eb="5">
      <t>ユウイチ</t>
    </rPh>
    <phoneticPr fontId="23"/>
  </si>
  <si>
    <t>橘田　清治</t>
    <rPh sb="0" eb="1">
      <t>タチバナ</t>
    </rPh>
    <rPh sb="1" eb="2">
      <t>タ</t>
    </rPh>
    <rPh sb="3" eb="5">
      <t>キヨハル</t>
    </rPh>
    <phoneticPr fontId="23"/>
  </si>
  <si>
    <t>出谷　直人</t>
    <rPh sb="0" eb="2">
      <t>デヤ</t>
    </rPh>
    <rPh sb="3" eb="5">
      <t>ナオト</t>
    </rPh>
    <phoneticPr fontId="23"/>
  </si>
  <si>
    <t>大輪　　稔</t>
    <rPh sb="0" eb="2">
      <t>オオワ</t>
    </rPh>
    <rPh sb="4" eb="5">
      <t>ミノル</t>
    </rPh>
    <phoneticPr fontId="23"/>
  </si>
  <si>
    <t>大輪須佐子</t>
    <rPh sb="0" eb="2">
      <t>オオワ</t>
    </rPh>
    <rPh sb="2" eb="4">
      <t>スサ</t>
    </rPh>
    <rPh sb="4" eb="5">
      <t>コ</t>
    </rPh>
    <phoneticPr fontId="23"/>
  </si>
  <si>
    <t>竹下　久美</t>
    <rPh sb="0" eb="2">
      <t>タケシタ</t>
    </rPh>
    <rPh sb="3" eb="5">
      <t>クミ</t>
    </rPh>
    <phoneticPr fontId="32"/>
  </si>
  <si>
    <t>吉田　　寛</t>
  </si>
  <si>
    <t>伊藤　寛泰</t>
    <rPh sb="0" eb="2">
      <t>イトウ</t>
    </rPh>
    <rPh sb="3" eb="5">
      <t>ヒロヤス</t>
    </rPh>
    <phoneticPr fontId="21"/>
  </si>
  <si>
    <t>増岡　史仁</t>
    <rPh sb="0" eb="2">
      <t>マスオカ</t>
    </rPh>
    <rPh sb="3" eb="5">
      <t>フミヒト</t>
    </rPh>
    <phoneticPr fontId="32"/>
  </si>
  <si>
    <t>藤井　秀紀</t>
  </si>
  <si>
    <t>飯野　一孝</t>
    <rPh sb="0" eb="2">
      <t>イイノ</t>
    </rPh>
    <rPh sb="3" eb="5">
      <t>カズタカ</t>
    </rPh>
    <phoneticPr fontId="21"/>
  </si>
  <si>
    <t>三原　聡</t>
    <rPh sb="0" eb="2">
      <t>ミハラ</t>
    </rPh>
    <rPh sb="3" eb="4">
      <t>サトシ</t>
    </rPh>
    <phoneticPr fontId="21"/>
  </si>
  <si>
    <t>宮部　智己</t>
    <rPh sb="0" eb="2">
      <t>ミヤベ</t>
    </rPh>
    <rPh sb="3" eb="5">
      <t>トモキ</t>
    </rPh>
    <phoneticPr fontId="21"/>
  </si>
  <si>
    <t>末永　久家</t>
    <rPh sb="0" eb="2">
      <t>スエナガ</t>
    </rPh>
    <rPh sb="3" eb="5">
      <t>ヒサヤ</t>
    </rPh>
    <phoneticPr fontId="21"/>
  </si>
  <si>
    <t>永冨　彰</t>
    <rPh sb="0" eb="2">
      <t>ナガトミ</t>
    </rPh>
    <rPh sb="3" eb="4">
      <t>アキラ</t>
    </rPh>
    <phoneticPr fontId="21"/>
  </si>
  <si>
    <t>新原　大輝</t>
    <rPh sb="0" eb="2">
      <t>シンバル</t>
    </rPh>
    <rPh sb="3" eb="4">
      <t>ダイ</t>
    </rPh>
    <rPh sb="4" eb="5">
      <t>テル</t>
    </rPh>
    <phoneticPr fontId="23"/>
  </si>
  <si>
    <t>田中　元英</t>
    <rPh sb="0" eb="2">
      <t>タナカ</t>
    </rPh>
    <rPh sb="3" eb="5">
      <t>モトヒデ</t>
    </rPh>
    <phoneticPr fontId="23"/>
  </si>
  <si>
    <t>高田　博文</t>
    <rPh sb="0" eb="1">
      <t>タカ</t>
    </rPh>
    <rPh sb="1" eb="2">
      <t>タ</t>
    </rPh>
    <rPh sb="3" eb="5">
      <t>ヒロフミ</t>
    </rPh>
    <phoneticPr fontId="23"/>
  </si>
  <si>
    <t>松本　浩一郎</t>
    <rPh sb="0" eb="2">
      <t>マツモト</t>
    </rPh>
    <rPh sb="3" eb="6">
      <t>コウイチロウ</t>
    </rPh>
    <phoneticPr fontId="32"/>
  </si>
  <si>
    <t>澤井　邦之</t>
    <rPh sb="0" eb="2">
      <t>サワイ</t>
    </rPh>
    <rPh sb="3" eb="5">
      <t>クニユキ</t>
    </rPh>
    <phoneticPr fontId="23"/>
  </si>
  <si>
    <t>豊倉　美加</t>
    <rPh sb="0" eb="2">
      <t>トヨクラ</t>
    </rPh>
    <rPh sb="3" eb="5">
      <t>ミカ</t>
    </rPh>
    <phoneticPr fontId="21"/>
  </si>
  <si>
    <t>岡﨑　貞夫</t>
    <rPh sb="0" eb="1">
      <t>オカ</t>
    </rPh>
    <rPh sb="1" eb="2">
      <t>サキ</t>
    </rPh>
    <rPh sb="3" eb="5">
      <t>サダオ</t>
    </rPh>
    <phoneticPr fontId="23"/>
  </si>
  <si>
    <t>小川　健太</t>
    <rPh sb="0" eb="2">
      <t>オガワ</t>
    </rPh>
    <rPh sb="3" eb="5">
      <t>ケンタ</t>
    </rPh>
    <phoneticPr fontId="23"/>
  </si>
  <si>
    <t>谷口　勇夫</t>
    <rPh sb="0" eb="2">
      <t>タニグチ</t>
    </rPh>
    <rPh sb="3" eb="5">
      <t>イサオ</t>
    </rPh>
    <phoneticPr fontId="23"/>
  </si>
  <si>
    <t>火山　和紀</t>
    <rPh sb="0" eb="2">
      <t>ヒヤマ</t>
    </rPh>
    <rPh sb="3" eb="5">
      <t>カズキ</t>
    </rPh>
    <phoneticPr fontId="23"/>
  </si>
  <si>
    <t>天本　伸之</t>
    <rPh sb="0" eb="2">
      <t>アマモト</t>
    </rPh>
    <rPh sb="3" eb="5">
      <t>ノブユキ</t>
    </rPh>
    <phoneticPr fontId="23"/>
  </si>
  <si>
    <t>林　登紀夫</t>
    <rPh sb="0" eb="1">
      <t>ハヤシ</t>
    </rPh>
    <rPh sb="2" eb="5">
      <t>トキオ</t>
    </rPh>
    <phoneticPr fontId="21"/>
  </si>
  <si>
    <t>青栁　弥続</t>
    <rPh sb="0" eb="2">
      <t>アオヤギ</t>
    </rPh>
    <rPh sb="3" eb="4">
      <t>ヤ</t>
    </rPh>
    <rPh sb="4" eb="5">
      <t>ツヅキ</t>
    </rPh>
    <phoneticPr fontId="21"/>
  </si>
  <si>
    <t>石橋　邦広</t>
    <rPh sb="0" eb="2">
      <t>イシバシ</t>
    </rPh>
    <rPh sb="3" eb="5">
      <t>クニヒロ</t>
    </rPh>
    <phoneticPr fontId="21"/>
  </si>
  <si>
    <t>41-C</t>
    <phoneticPr fontId="6"/>
  </si>
  <si>
    <t>小路　広晶</t>
    <rPh sb="0" eb="1">
      <t>チイ</t>
    </rPh>
    <rPh sb="1" eb="2">
      <t>ミチ</t>
    </rPh>
    <rPh sb="3" eb="5">
      <t>ヒロ</t>
    </rPh>
    <phoneticPr fontId="21"/>
  </si>
  <si>
    <t>廣川　陽三</t>
    <rPh sb="0" eb="2">
      <t>ヒロカワ</t>
    </rPh>
    <rPh sb="3" eb="5">
      <t>ヨウゾウ</t>
    </rPh>
    <phoneticPr fontId="21"/>
  </si>
  <si>
    <t>久保　信行</t>
    <rPh sb="0" eb="2">
      <t>クボ</t>
    </rPh>
    <rPh sb="3" eb="5">
      <t>ノブユキ</t>
    </rPh>
    <phoneticPr fontId="21"/>
  </si>
  <si>
    <t>田﨑　憲一</t>
    <rPh sb="0" eb="2">
      <t>タザキ</t>
    </rPh>
    <rPh sb="3" eb="5">
      <t>ケンイチ</t>
    </rPh>
    <phoneticPr fontId="23"/>
  </si>
  <si>
    <t>43-C</t>
    <phoneticPr fontId="6"/>
  </si>
  <si>
    <t>今村　辰則</t>
    <rPh sb="0" eb="2">
      <t>イマムラ</t>
    </rPh>
    <rPh sb="3" eb="5">
      <t>タツノリ</t>
    </rPh>
    <phoneticPr fontId="21"/>
  </si>
  <si>
    <t>田中　正己</t>
    <rPh sb="0" eb="2">
      <t>タナカ</t>
    </rPh>
    <rPh sb="3" eb="5">
      <t>マサミ</t>
    </rPh>
    <phoneticPr fontId="21"/>
  </si>
  <si>
    <t>伊藤　幸宏</t>
    <rPh sb="0" eb="2">
      <t>イトウ</t>
    </rPh>
    <rPh sb="3" eb="5">
      <t>ユキヒロ</t>
    </rPh>
    <phoneticPr fontId="23"/>
  </si>
  <si>
    <t>青木　博美</t>
    <rPh sb="0" eb="2">
      <t>アオキ</t>
    </rPh>
    <rPh sb="3" eb="5">
      <t>ヒロミ</t>
    </rPh>
    <phoneticPr fontId="21"/>
  </si>
  <si>
    <t>高田　勝也</t>
    <rPh sb="0" eb="2">
      <t>タカダ</t>
    </rPh>
    <rPh sb="3" eb="5">
      <t>カツヤ</t>
    </rPh>
    <phoneticPr fontId="21"/>
  </si>
  <si>
    <t>中田　雄一郎</t>
    <rPh sb="0" eb="2">
      <t>ナカタ</t>
    </rPh>
    <rPh sb="3" eb="6">
      <t>ユウイチロウ</t>
    </rPh>
    <phoneticPr fontId="21"/>
  </si>
  <si>
    <t>中田　真紀</t>
    <rPh sb="0" eb="2">
      <t>ナカタ</t>
    </rPh>
    <rPh sb="3" eb="5">
      <t>マキ</t>
    </rPh>
    <phoneticPr fontId="21"/>
  </si>
  <si>
    <t>中竹　幸二</t>
    <rPh sb="0" eb="2">
      <t>ナカタケ</t>
    </rPh>
    <rPh sb="3" eb="5">
      <t>コウジ</t>
    </rPh>
    <phoneticPr fontId="21"/>
  </si>
  <si>
    <t>下林　リサ</t>
    <rPh sb="0" eb="2">
      <t>シモバヤシ</t>
    </rPh>
    <phoneticPr fontId="21"/>
  </si>
  <si>
    <t>木村　保定</t>
    <rPh sb="0" eb="2">
      <t>キムラ</t>
    </rPh>
    <rPh sb="3" eb="5">
      <t>ヤスサダ</t>
    </rPh>
    <phoneticPr fontId="21"/>
  </si>
  <si>
    <t>宮川　斉</t>
    <rPh sb="0" eb="2">
      <t>ミヤガワ</t>
    </rPh>
    <rPh sb="3" eb="4">
      <t>セイ</t>
    </rPh>
    <phoneticPr fontId="21"/>
  </si>
  <si>
    <t>鋤崎　義美</t>
    <rPh sb="0" eb="2">
      <t>スキザキ</t>
    </rPh>
    <rPh sb="3" eb="5">
      <t>ヨシミ</t>
    </rPh>
    <phoneticPr fontId="6"/>
  </si>
  <si>
    <t>甲斐　不可止</t>
    <rPh sb="0" eb="2">
      <t>カイ</t>
    </rPh>
    <rPh sb="3" eb="5">
      <t>フカ</t>
    </rPh>
    <rPh sb="5" eb="6">
      <t>ドメ</t>
    </rPh>
    <phoneticPr fontId="21"/>
  </si>
  <si>
    <t>45-C</t>
    <phoneticPr fontId="6"/>
  </si>
  <si>
    <t>児玉　聖佳</t>
    <rPh sb="0" eb="2">
      <t>コダマ</t>
    </rPh>
    <rPh sb="3" eb="4">
      <t>セイ</t>
    </rPh>
    <rPh sb="4" eb="5">
      <t>カ</t>
    </rPh>
    <phoneticPr fontId="21"/>
  </si>
  <si>
    <t>拂田　一輝</t>
    <rPh sb="0" eb="1">
      <t>ハラ</t>
    </rPh>
    <rPh sb="1" eb="2">
      <t>タ</t>
    </rPh>
    <rPh sb="3" eb="5">
      <t>カズテル</t>
    </rPh>
    <phoneticPr fontId="21"/>
  </si>
  <si>
    <t>大賀　宜男</t>
    <rPh sb="0" eb="2">
      <t>オオガ</t>
    </rPh>
    <rPh sb="3" eb="5">
      <t>ノブオ</t>
    </rPh>
    <phoneticPr fontId="21"/>
  </si>
  <si>
    <t>長友　道明</t>
    <rPh sb="0" eb="2">
      <t>ナガトモ</t>
    </rPh>
    <rPh sb="3" eb="5">
      <t>ミチアキ</t>
    </rPh>
    <phoneticPr fontId="21"/>
  </si>
  <si>
    <t>妹尾　聡一郎</t>
    <rPh sb="0" eb="2">
      <t>セオ</t>
    </rPh>
    <rPh sb="3" eb="6">
      <t>ソウイチロウ</t>
    </rPh>
    <phoneticPr fontId="21"/>
  </si>
  <si>
    <t>松田　憲和</t>
    <rPh sb="0" eb="2">
      <t>マツダ</t>
    </rPh>
    <rPh sb="3" eb="5">
      <t>ノリカズ</t>
    </rPh>
    <phoneticPr fontId="21"/>
  </si>
  <si>
    <t>菅　正悟</t>
    <rPh sb="0" eb="1">
      <t>スガ</t>
    </rPh>
    <rPh sb="2" eb="4">
      <t>ショウゴ</t>
    </rPh>
    <phoneticPr fontId="21"/>
  </si>
  <si>
    <t>安楽　翔</t>
    <rPh sb="0" eb="2">
      <t>アンラク</t>
    </rPh>
    <rPh sb="3" eb="4">
      <t>ショウ</t>
    </rPh>
    <phoneticPr fontId="21"/>
  </si>
  <si>
    <t>山下　智慎</t>
    <rPh sb="0" eb="2">
      <t>ヤマシタ</t>
    </rPh>
    <rPh sb="3" eb="5">
      <t>サトシシン</t>
    </rPh>
    <phoneticPr fontId="21"/>
  </si>
  <si>
    <t>杉本　正樹</t>
    <rPh sb="0" eb="2">
      <t>スギモト</t>
    </rPh>
    <rPh sb="3" eb="5">
      <t>マサキ</t>
    </rPh>
    <phoneticPr fontId="21"/>
  </si>
  <si>
    <t>加藤　智之</t>
    <rPh sb="0" eb="2">
      <t>カトウ</t>
    </rPh>
    <rPh sb="3" eb="5">
      <t>トモユキ</t>
    </rPh>
    <phoneticPr fontId="21"/>
  </si>
  <si>
    <t>田中　洋平</t>
    <rPh sb="0" eb="2">
      <t>タナカ</t>
    </rPh>
    <rPh sb="3" eb="5">
      <t>ヨウヘイ</t>
    </rPh>
    <phoneticPr fontId="21"/>
  </si>
  <si>
    <t>安藤　勝彦</t>
    <rPh sb="0" eb="2">
      <t>アンドウ</t>
    </rPh>
    <rPh sb="3" eb="5">
      <t>カツヒコ</t>
    </rPh>
    <phoneticPr fontId="21"/>
  </si>
  <si>
    <t>中薗　紀幸</t>
    <rPh sb="0" eb="1">
      <t>ナカ</t>
    </rPh>
    <rPh sb="1" eb="2">
      <t>ソノ</t>
    </rPh>
    <rPh sb="3" eb="5">
      <t>ノリユキ</t>
    </rPh>
    <phoneticPr fontId="23"/>
  </si>
  <si>
    <t>46-C</t>
    <phoneticPr fontId="6"/>
  </si>
  <si>
    <t>若松　聖</t>
    <rPh sb="0" eb="2">
      <t>ワカマツ</t>
    </rPh>
    <rPh sb="3" eb="4">
      <t>セイ</t>
    </rPh>
    <phoneticPr fontId="21"/>
  </si>
  <si>
    <t>内倉　宙輝</t>
    <rPh sb="0" eb="2">
      <t>ウチクラ</t>
    </rPh>
    <rPh sb="3" eb="4">
      <t>チュウ</t>
    </rPh>
    <rPh sb="4" eb="5">
      <t>テル</t>
    </rPh>
    <phoneticPr fontId="21"/>
  </si>
  <si>
    <t>野村　経博</t>
    <rPh sb="0" eb="2">
      <t>ノムラ</t>
    </rPh>
    <rPh sb="3" eb="5">
      <t>ツネヒロ</t>
    </rPh>
    <phoneticPr fontId="23"/>
  </si>
  <si>
    <t>上野　正夫</t>
    <rPh sb="0" eb="2">
      <t>ウエノ</t>
    </rPh>
    <rPh sb="3" eb="5">
      <t>マサオ</t>
    </rPh>
    <phoneticPr fontId="21"/>
  </si>
  <si>
    <t>44-C</t>
    <phoneticPr fontId="6"/>
  </si>
  <si>
    <t>梅木　謙吉</t>
    <rPh sb="0" eb="2">
      <t>ウメキ</t>
    </rPh>
    <rPh sb="3" eb="5">
      <t>ケンキチ</t>
    </rPh>
    <phoneticPr fontId="21"/>
  </si>
  <si>
    <t>阿南　正行</t>
    <rPh sb="0" eb="2">
      <t>アナン</t>
    </rPh>
    <rPh sb="3" eb="5">
      <t>マサユキ</t>
    </rPh>
    <phoneticPr fontId="21"/>
  </si>
  <si>
    <t>後藤　奉成</t>
    <rPh sb="0" eb="2">
      <t>ゴトウ</t>
    </rPh>
    <rPh sb="3" eb="4">
      <t>ホウ</t>
    </rPh>
    <rPh sb="4" eb="5">
      <t>ナリ</t>
    </rPh>
    <phoneticPr fontId="21"/>
  </si>
  <si>
    <t>平岡　和也</t>
    <rPh sb="0" eb="2">
      <t>ヒラオカ</t>
    </rPh>
    <rPh sb="3" eb="5">
      <t>カズヤ</t>
    </rPh>
    <phoneticPr fontId="23"/>
  </si>
  <si>
    <t>佐藤　彰秀</t>
    <rPh sb="0" eb="2">
      <t>サトウ</t>
    </rPh>
    <rPh sb="3" eb="5">
      <t>アキヒデ</t>
    </rPh>
    <phoneticPr fontId="23"/>
  </si>
  <si>
    <t>伊藤　浩久</t>
    <rPh sb="0" eb="2">
      <t>イトウ</t>
    </rPh>
    <rPh sb="3" eb="4">
      <t>ヒロシ</t>
    </rPh>
    <rPh sb="4" eb="5">
      <t>ヒサシ</t>
    </rPh>
    <phoneticPr fontId="23"/>
  </si>
  <si>
    <t>江藤　一彦</t>
    <rPh sb="0" eb="2">
      <t>エトウ</t>
    </rPh>
    <rPh sb="3" eb="5">
      <t>カズヒコ</t>
    </rPh>
    <phoneticPr fontId="23"/>
  </si>
  <si>
    <t>山本　義和</t>
    <rPh sb="0" eb="2">
      <t>ヤマモト</t>
    </rPh>
    <rPh sb="3" eb="5">
      <t>ヨシカズ</t>
    </rPh>
    <phoneticPr fontId="21"/>
  </si>
  <si>
    <t>荒金　孝行</t>
    <rPh sb="0" eb="2">
      <t>アラカネ</t>
    </rPh>
    <rPh sb="3" eb="5">
      <t>タカユキ</t>
    </rPh>
    <phoneticPr fontId="21"/>
  </si>
  <si>
    <t>川島　博光</t>
    <rPh sb="0" eb="2">
      <t>カワシマ</t>
    </rPh>
    <rPh sb="3" eb="5">
      <t>ヒロミツ</t>
    </rPh>
    <phoneticPr fontId="21"/>
  </si>
  <si>
    <t>橋本　光長</t>
    <rPh sb="0" eb="2">
      <t>ハシモト</t>
    </rPh>
    <rPh sb="3" eb="5">
      <t>ミツナガ</t>
    </rPh>
    <phoneticPr fontId="21"/>
  </si>
  <si>
    <t>井美　好順</t>
    <rPh sb="0" eb="2">
      <t>イミ</t>
    </rPh>
    <rPh sb="3" eb="4">
      <t>ス</t>
    </rPh>
    <rPh sb="4" eb="5">
      <t>ジュン</t>
    </rPh>
    <phoneticPr fontId="21"/>
  </si>
  <si>
    <t>三ノ宮　洋一</t>
    <rPh sb="0" eb="1">
      <t>サン</t>
    </rPh>
    <rPh sb="2" eb="3">
      <t>ミヤ</t>
    </rPh>
    <rPh sb="4" eb="6">
      <t>ヨウイチ</t>
    </rPh>
    <phoneticPr fontId="21"/>
  </si>
  <si>
    <t>長谷雄　敏士</t>
    <rPh sb="0" eb="3">
      <t>ハセオ</t>
    </rPh>
    <rPh sb="4" eb="5">
      <t>トシ</t>
    </rPh>
    <rPh sb="5" eb="6">
      <t>シ</t>
    </rPh>
    <phoneticPr fontId="21"/>
  </si>
  <si>
    <t>安藤　覚</t>
    <rPh sb="0" eb="2">
      <t>アンドウ</t>
    </rPh>
    <rPh sb="3" eb="4">
      <t>サトル</t>
    </rPh>
    <phoneticPr fontId="21"/>
  </si>
  <si>
    <t xml:space="preserve">吉良　陽希 </t>
    <phoneticPr fontId="6"/>
  </si>
  <si>
    <t xml:space="preserve">佐藤　優成 </t>
  </si>
  <si>
    <t xml:space="preserve">上野　凜 </t>
  </si>
  <si>
    <t xml:space="preserve">後藤　静 </t>
    <phoneticPr fontId="6"/>
  </si>
  <si>
    <t>00290</t>
    <phoneticPr fontId="6"/>
  </si>
  <si>
    <t xml:space="preserve">吉良　陽希 </t>
  </si>
  <si>
    <t>01063</t>
    <phoneticPr fontId="6"/>
  </si>
  <si>
    <t>01064</t>
    <phoneticPr fontId="6"/>
  </si>
  <si>
    <t>01065</t>
    <phoneticPr fontId="6"/>
  </si>
  <si>
    <t xml:space="preserve">後藤　静 </t>
  </si>
  <si>
    <t>01066</t>
    <phoneticPr fontId="6"/>
  </si>
  <si>
    <t>01067</t>
    <phoneticPr fontId="6"/>
  </si>
  <si>
    <t>詫間　勉</t>
  </si>
  <si>
    <t>01068</t>
    <phoneticPr fontId="6"/>
  </si>
  <si>
    <t>牧　遼太郎</t>
  </si>
  <si>
    <t>01059</t>
    <phoneticPr fontId="6"/>
  </si>
  <si>
    <t>西山　尚吾</t>
    <rPh sb="0" eb="2">
      <t>ニシヤマ</t>
    </rPh>
    <rPh sb="3" eb="5">
      <t>ショウゴ</t>
    </rPh>
    <phoneticPr fontId="6"/>
  </si>
  <si>
    <t>阿部　真樹</t>
    <rPh sb="0" eb="2">
      <t>アベ</t>
    </rPh>
    <rPh sb="3" eb="5">
      <t>マキ</t>
    </rPh>
    <phoneticPr fontId="6"/>
  </si>
  <si>
    <t>阿部　聖司</t>
    <rPh sb="0" eb="2">
      <t>アベ</t>
    </rPh>
    <rPh sb="3" eb="4">
      <t>セイ</t>
    </rPh>
    <rPh sb="4" eb="5">
      <t>シ</t>
    </rPh>
    <phoneticPr fontId="6"/>
  </si>
  <si>
    <t>尾髙　ゆかり</t>
    <rPh sb="0" eb="1">
      <t>オ</t>
    </rPh>
    <rPh sb="1" eb="2">
      <t>タカ</t>
    </rPh>
    <phoneticPr fontId="6"/>
  </si>
  <si>
    <t>00297</t>
  </si>
  <si>
    <t>00298</t>
  </si>
  <si>
    <t>牧　玲央菜</t>
    <rPh sb="0" eb="1">
      <t>マキ</t>
    </rPh>
    <rPh sb="2" eb="4">
      <t>レオ</t>
    </rPh>
    <rPh sb="4" eb="5">
      <t>サイ</t>
    </rPh>
    <phoneticPr fontId="6"/>
  </si>
  <si>
    <t>00299</t>
  </si>
  <si>
    <t>那波　孝太郎</t>
    <rPh sb="0" eb="2">
      <t>ナワ</t>
    </rPh>
    <rPh sb="3" eb="6">
      <t>コウタロウ</t>
    </rPh>
    <phoneticPr fontId="6"/>
  </si>
  <si>
    <t>00300</t>
  </si>
  <si>
    <t>秦　颯佑</t>
    <rPh sb="0" eb="1">
      <t>シン</t>
    </rPh>
    <rPh sb="2" eb="4">
      <t>ソウスケ</t>
    </rPh>
    <phoneticPr fontId="6"/>
  </si>
  <si>
    <t>44-J</t>
    <phoneticPr fontId="6"/>
  </si>
  <si>
    <t>40049</t>
  </si>
  <si>
    <t>44-B</t>
    <phoneticPr fontId="6"/>
  </si>
  <si>
    <t>尾髙　颯々郎</t>
    <rPh sb="3" eb="5">
      <t>サツサツ</t>
    </rPh>
    <rPh sb="5" eb="6">
      <t>ロウ</t>
    </rPh>
    <phoneticPr fontId="6"/>
  </si>
  <si>
    <t>40050</t>
  </si>
  <si>
    <t>詫間　楓</t>
    <rPh sb="0" eb="2">
      <t>タクマ</t>
    </rPh>
    <rPh sb="3" eb="4">
      <t>カエデ</t>
    </rPh>
    <phoneticPr fontId="6"/>
  </si>
  <si>
    <t>30058</t>
  </si>
  <si>
    <t>　　印</t>
    <rPh sb="2" eb="3">
      <t>イン</t>
    </rPh>
    <phoneticPr fontId="1"/>
  </si>
  <si>
    <t>合計人数</t>
    <rPh sb="0" eb="2">
      <t>ゴウケイ</t>
    </rPh>
    <rPh sb="2" eb="4">
      <t>ニンズウ</t>
    </rPh>
    <phoneticPr fontId="1"/>
  </si>
  <si>
    <t>中野　晴夫</t>
    <phoneticPr fontId="1"/>
  </si>
  <si>
    <t>ＪＢ負担金</t>
    <rPh sb="2" eb="5">
      <t>フタンキン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</si>
</sst>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F800]dddd\,\ mmmm\ dd\,\ yyyy"/>
    <numFmt numFmtId="178" formatCode="00000"/>
    <numFmt numFmtId="179" formatCode="0_);[Red]\(0\)"/>
  </numFmts>
  <fonts count="34">
    <font>
      <sz val="12"/>
      <color theme="1"/>
      <name val="ＭＳ Ｐ明朝"/>
      <family val="1"/>
      <charset val="128"/>
    </font>
    <font>
      <sz val="6"/>
      <name val="ＭＳ Ｐ明朝"/>
      <family val="1"/>
      <charset val="128"/>
    </font>
    <font>
      <sz val="11"/>
      <color theme="1"/>
      <name val="ＭＳ Ｐ明朝"/>
      <family val="1"/>
      <charset val="128"/>
    </font>
    <font>
      <sz val="8"/>
      <color theme="1"/>
      <name val="ＭＳ Ｐ明朝"/>
      <family val="1"/>
      <charset val="128"/>
    </font>
    <font>
      <sz val="16"/>
      <color theme="1"/>
      <name val="ＭＳ Ｐ明朝"/>
      <family val="1"/>
      <charset val="128"/>
    </font>
    <font>
      <sz val="11"/>
      <name val="ＭＳ Ｐゴシック"/>
      <family val="3"/>
      <charset val="128"/>
    </font>
    <font>
      <sz val="6"/>
      <name val="ＭＳ Ｐゴシック"/>
      <family val="3"/>
      <charset val="128"/>
    </font>
    <font>
      <sz val="12"/>
      <name val="ＭＳ Ｐゴシック"/>
      <family val="3"/>
      <charset val="128"/>
    </font>
    <font>
      <b/>
      <sz val="9"/>
      <color indexed="81"/>
      <name val="MS P ゴシック"/>
      <family val="3"/>
      <charset val="128"/>
    </font>
    <font>
      <sz val="11"/>
      <color theme="1"/>
      <name val="ＭＳ Ｐゴシック"/>
      <family val="3"/>
      <charset val="128"/>
      <scheme val="minor"/>
    </font>
    <font>
      <sz val="6"/>
      <name val="ＭＳ Ｐゴシック"/>
      <family val="3"/>
      <charset val="128"/>
      <scheme val="minor"/>
    </font>
    <font>
      <sz val="12"/>
      <color theme="1"/>
      <name val="ＭＳ Ｐ明朝"/>
      <family val="1"/>
      <charset val="128"/>
    </font>
    <font>
      <sz val="12"/>
      <color theme="1"/>
      <name val="ＭＳ Ｐ明朝"/>
      <family val="2"/>
      <charset val="128"/>
    </font>
    <font>
      <b/>
      <u val="double"/>
      <sz val="20"/>
      <color theme="1"/>
      <name val="ＭＳ 明朝"/>
      <family val="1"/>
      <charset val="128"/>
    </font>
    <font>
      <b/>
      <u val="double"/>
      <sz val="20"/>
      <color theme="1"/>
      <name val="Century"/>
      <family val="1"/>
    </font>
    <font>
      <sz val="6"/>
      <name val="ＭＳ Ｐ明朝"/>
      <family val="2"/>
      <charset val="128"/>
    </font>
    <font>
      <sz val="12"/>
      <color theme="1"/>
      <name val="Century"/>
      <family val="1"/>
    </font>
    <font>
      <u/>
      <sz val="12"/>
      <color theme="1"/>
      <name val="ＭＳ Ｐ明朝"/>
      <family val="1"/>
      <charset val="128"/>
    </font>
    <font>
      <b/>
      <sz val="12"/>
      <color theme="1"/>
      <name val="ＭＳ Ｐ明朝"/>
      <family val="1"/>
      <charset val="128"/>
    </font>
    <font>
      <sz val="12"/>
      <color theme="1"/>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4"/>
      <color theme="1"/>
      <name val="ＭＳ Ｐ明朝"/>
      <family val="1"/>
      <charset val="128"/>
    </font>
    <font>
      <sz val="20"/>
      <color theme="1"/>
      <name val="ＭＳ Ｐ明朝"/>
      <family val="1"/>
      <charset val="128"/>
    </font>
    <font>
      <sz val="14"/>
      <color rgb="FFFF0000"/>
      <name val="ＭＳ Ｐ明朝"/>
      <family val="1"/>
      <charset val="128"/>
    </font>
    <font>
      <sz val="11"/>
      <name val="ＭＳ Ｐゴシック"/>
      <family val="3"/>
      <charset val="128"/>
      <scheme val="minor"/>
    </font>
    <font>
      <sz val="9"/>
      <color indexed="81"/>
      <name val="MS P ゴシック"/>
      <family val="3"/>
      <charset val="128"/>
    </font>
    <font>
      <sz val="14"/>
      <name val="ＭＳ Ｐ明朝"/>
      <family val="1"/>
      <charset val="128"/>
    </font>
    <font>
      <sz val="15"/>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63">
    <border>
      <left/>
      <right/>
      <top/>
      <bottom/>
      <diagonal/>
    </border>
    <border>
      <left/>
      <right/>
      <top/>
      <bottom style="thin">
        <color indexed="64"/>
      </bottom>
      <diagonal/>
    </border>
    <border>
      <left/>
      <right/>
      <top style="thin">
        <color indexed="64"/>
      </top>
      <bottom/>
      <diagonal/>
    </border>
    <border>
      <left/>
      <right style="dashed">
        <color theme="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ashed">
        <color indexed="64"/>
      </right>
      <top style="double">
        <color indexed="64"/>
      </top>
      <bottom/>
      <diagonal/>
    </border>
    <border>
      <left style="dashed">
        <color indexed="64"/>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diagonalUp="1">
      <left style="dotted">
        <color indexed="64"/>
      </left>
      <right style="medium">
        <color indexed="64"/>
      </right>
      <top/>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dotted">
        <color indexed="64"/>
      </left>
      <right style="medium">
        <color indexed="64"/>
      </right>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dotted">
        <color indexed="64"/>
      </left>
      <right style="medium">
        <color indexed="64"/>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5" fillId="0" borderId="0">
      <alignment vertical="center"/>
    </xf>
    <xf numFmtId="0" fontId="9" fillId="0" borderId="0">
      <alignment vertical="center"/>
    </xf>
    <xf numFmtId="0" fontId="12" fillId="0" borderId="0">
      <alignment vertical="center"/>
    </xf>
  </cellStyleXfs>
  <cellXfs count="291">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0" fillId="0" borderId="0" xfId="0" applyAlignment="1">
      <alignment horizontal="distributed" vertical="center"/>
    </xf>
    <xf numFmtId="0" fontId="0" fillId="0" borderId="0" xfId="0" applyAlignment="1">
      <alignment horizontal="distributed" vertical="center" indent="1"/>
    </xf>
    <xf numFmtId="0" fontId="0" fillId="0" borderId="0" xfId="0"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left" vertical="center"/>
    </xf>
    <xf numFmtId="0" fontId="9" fillId="0" borderId="0" xfId="2">
      <alignment vertical="center"/>
    </xf>
    <xf numFmtId="0" fontId="9" fillId="0" borderId="0" xfId="2" applyAlignment="1">
      <alignment horizontal="center" vertical="center"/>
    </xf>
    <xf numFmtId="0" fontId="11" fillId="0" borderId="0" xfId="3" applyFont="1" applyAlignment="1"/>
    <xf numFmtId="0" fontId="20" fillId="0" borderId="0" xfId="1" applyFont="1" applyAlignment="1">
      <alignment horizontal="center" vertical="center"/>
    </xf>
    <xf numFmtId="0" fontId="20" fillId="0" borderId="0" xfId="1" applyFont="1">
      <alignment vertical="center"/>
    </xf>
    <xf numFmtId="0" fontId="20" fillId="0" borderId="0" xfId="1" applyFont="1" applyAlignment="1">
      <alignment horizontal="left" vertical="center"/>
    </xf>
    <xf numFmtId="0" fontId="20" fillId="0" borderId="1" xfId="1" applyFont="1" applyBorder="1">
      <alignment vertical="center"/>
    </xf>
    <xf numFmtId="0" fontId="20" fillId="0" borderId="5" xfId="1" applyFont="1" applyBorder="1">
      <alignment vertical="center"/>
    </xf>
    <xf numFmtId="0" fontId="23" fillId="0" borderId="1" xfId="1" applyFont="1" applyBorder="1" applyAlignment="1">
      <alignment horizontal="left" vertical="center"/>
    </xf>
    <xf numFmtId="0" fontId="20" fillId="0" borderId="0" xfId="1" applyFont="1" applyAlignment="1">
      <alignment horizontal="distributed" vertical="center"/>
    </xf>
    <xf numFmtId="0" fontId="20" fillId="0" borderId="9"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41" xfId="1" applyFont="1" applyBorder="1">
      <alignment vertical="center"/>
    </xf>
    <xf numFmtId="0" fontId="20" fillId="0" borderId="38" xfId="1" applyFont="1" applyBorder="1">
      <alignment vertical="center"/>
    </xf>
    <xf numFmtId="0" fontId="20" fillId="0" borderId="39" xfId="1" applyFont="1" applyBorder="1">
      <alignment vertical="center"/>
    </xf>
    <xf numFmtId="0" fontId="20" fillId="0" borderId="43" xfId="1" applyFont="1" applyBorder="1">
      <alignment vertical="center"/>
    </xf>
    <xf numFmtId="0" fontId="20" fillId="0" borderId="43" xfId="1" applyFont="1" applyBorder="1" applyAlignment="1">
      <alignment horizontal="center" vertical="center"/>
    </xf>
    <xf numFmtId="0" fontId="20" fillId="0" borderId="44" xfId="1" applyFont="1" applyBorder="1" applyAlignment="1">
      <alignment horizontal="center" vertical="center"/>
    </xf>
    <xf numFmtId="49" fontId="7" fillId="0" borderId="4" xfId="2" applyNumberFormat="1" applyFont="1" applyBorder="1" applyAlignment="1">
      <alignment horizontal="center" vertical="center"/>
    </xf>
    <xf numFmtId="176" fontId="7" fillId="0" borderId="4" xfId="2" applyNumberFormat="1" applyFont="1" applyBorder="1" applyAlignment="1">
      <alignment horizontal="center" vertical="center"/>
    </xf>
    <xf numFmtId="0" fontId="7" fillId="0" borderId="4" xfId="2" applyFont="1" applyBorder="1" applyAlignment="1">
      <alignment horizontal="center" vertical="center"/>
    </xf>
    <xf numFmtId="0" fontId="9" fillId="0" borderId="4" xfId="2" applyBorder="1" applyAlignment="1">
      <alignment horizontal="center" vertical="center"/>
    </xf>
    <xf numFmtId="0" fontId="12" fillId="0" borderId="0" xfId="3">
      <alignment vertical="center"/>
    </xf>
    <xf numFmtId="0" fontId="16" fillId="0" borderId="0" xfId="3" applyFont="1" applyAlignment="1">
      <alignment horizontal="justify" vertical="center"/>
    </xf>
    <xf numFmtId="0" fontId="11" fillId="0" borderId="0" xfId="3" applyFont="1" applyAlignment="1">
      <alignment vertical="center" wrapText="1"/>
    </xf>
    <xf numFmtId="0" fontId="11" fillId="0" borderId="0" xfId="3" applyFont="1">
      <alignment vertical="center"/>
    </xf>
    <xf numFmtId="0" fontId="11" fillId="0" borderId="0" xfId="3" applyFont="1" applyAlignment="1">
      <alignment horizontal="justify" vertical="center"/>
    </xf>
    <xf numFmtId="0" fontId="18" fillId="0" borderId="0" xfId="3" applyFont="1" applyAlignment="1">
      <alignment horizontal="justify" vertical="center"/>
    </xf>
    <xf numFmtId="0" fontId="11" fillId="0" borderId="1" xfId="3" applyFont="1" applyBorder="1" applyAlignment="1">
      <alignment horizontal="center"/>
    </xf>
    <xf numFmtId="0" fontId="11" fillId="0" borderId="1" xfId="3" applyFont="1" applyBorder="1" applyAlignment="1">
      <alignment horizontal="right" vertical="center"/>
    </xf>
    <xf numFmtId="0" fontId="11" fillId="0" borderId="0" xfId="3" applyFont="1" applyAlignment="1">
      <alignment horizontal="left" vertical="center"/>
    </xf>
    <xf numFmtId="0" fontId="11" fillId="0" borderId="0" xfId="3" applyFont="1" applyAlignment="1">
      <alignment horizontal="right" vertical="center"/>
    </xf>
    <xf numFmtId="0" fontId="11" fillId="0" borderId="1" xfId="3" applyFont="1" applyBorder="1" applyAlignment="1"/>
    <xf numFmtId="0" fontId="11" fillId="0" borderId="0" xfId="3" applyFont="1" applyAlignment="1">
      <alignment horizontal="justify"/>
    </xf>
    <xf numFmtId="0" fontId="11" fillId="0" borderId="0" xfId="3" applyFont="1" applyAlignment="1">
      <alignment horizontal="center" wrapText="1"/>
    </xf>
    <xf numFmtId="0" fontId="11" fillId="0" borderId="0" xfId="3" applyFont="1" applyAlignment="1">
      <alignment horizontal="center"/>
    </xf>
    <xf numFmtId="0" fontId="11" fillId="0" borderId="0" xfId="3" applyFont="1" applyAlignment="1">
      <alignment horizontal="justify" wrapText="1"/>
    </xf>
    <xf numFmtId="0" fontId="18" fillId="0" borderId="0" xfId="3" applyFont="1" applyAlignment="1">
      <alignment vertical="center" wrapText="1"/>
    </xf>
    <xf numFmtId="0" fontId="19" fillId="0" borderId="0" xfId="3" applyFont="1">
      <alignment vertical="center"/>
    </xf>
    <xf numFmtId="0" fontId="0" fillId="2" borderId="1" xfId="0" applyFill="1" applyBorder="1" applyAlignment="1">
      <alignment horizontal="center" vertical="center"/>
    </xf>
    <xf numFmtId="0" fontId="0" fillId="0" borderId="1" xfId="3" applyFont="1" applyBorder="1" applyAlignment="1"/>
    <xf numFmtId="0" fontId="20" fillId="0" borderId="42" xfId="1" applyFont="1" applyBorder="1" applyAlignment="1">
      <alignment horizontal="center" vertical="center"/>
    </xf>
    <xf numFmtId="0" fontId="26" fillId="0" borderId="0" xfId="2" applyFont="1" applyAlignment="1">
      <alignment horizontal="left" vertical="center"/>
    </xf>
    <xf numFmtId="0" fontId="27" fillId="0" borderId="0" xfId="2" applyFont="1" applyAlignment="1">
      <alignment horizontal="center" vertical="center"/>
    </xf>
    <xf numFmtId="0" fontId="26" fillId="0" borderId="1" xfId="2" applyFont="1" applyBorder="1" applyAlignment="1">
      <alignment horizontal="left" vertical="center"/>
    </xf>
    <xf numFmtId="0" fontId="26" fillId="0" borderId="1" xfId="2" applyFont="1" applyBorder="1" applyAlignment="1">
      <alignment horizontal="right" vertical="center"/>
    </xf>
    <xf numFmtId="0" fontId="26" fillId="0" borderId="1" xfId="2" applyFont="1" applyBorder="1" applyAlignment="1">
      <alignment horizontal="center" vertical="center"/>
    </xf>
    <xf numFmtId="0" fontId="26" fillId="0" borderId="46" xfId="2" applyFont="1" applyBorder="1" applyAlignment="1">
      <alignment horizontal="center" vertical="center"/>
    </xf>
    <xf numFmtId="0" fontId="26" fillId="0" borderId="0" xfId="2" applyFont="1">
      <alignment vertical="center"/>
    </xf>
    <xf numFmtId="0" fontId="11" fillId="0" borderId="5" xfId="2" applyFont="1" applyBorder="1" applyAlignment="1">
      <alignment horizontal="center" vertical="center"/>
    </xf>
    <xf numFmtId="0" fontId="26" fillId="0" borderId="0" xfId="2" applyFont="1" applyAlignment="1">
      <alignment horizontal="center" vertical="center"/>
    </xf>
    <xf numFmtId="0" fontId="20" fillId="2" borderId="16" xfId="1" applyFont="1" applyFill="1" applyBorder="1" applyAlignment="1">
      <alignment horizontal="center" vertical="center"/>
    </xf>
    <xf numFmtId="0" fontId="20" fillId="2" borderId="18"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7" xfId="1" applyFont="1" applyFill="1" applyBorder="1" applyAlignment="1">
      <alignment horizontal="center" vertical="center"/>
    </xf>
    <xf numFmtId="0" fontId="20" fillId="2" borderId="30" xfId="1" applyFont="1" applyFill="1" applyBorder="1" applyAlignment="1">
      <alignment horizontal="center" vertical="center"/>
    </xf>
    <xf numFmtId="0" fontId="20" fillId="2" borderId="33" xfId="1" applyFont="1" applyFill="1" applyBorder="1" applyAlignment="1">
      <alignment horizontal="center" vertical="center"/>
    </xf>
    <xf numFmtId="0" fontId="20" fillId="0" borderId="0" xfId="1" applyFont="1" applyAlignment="1">
      <alignment horizontal="right" vertical="center"/>
    </xf>
    <xf numFmtId="0" fontId="20" fillId="0" borderId="6" xfId="1" applyFont="1" applyBorder="1" applyAlignment="1">
      <alignment horizontal="center" vertical="center"/>
    </xf>
    <xf numFmtId="0" fontId="22" fillId="0" borderId="1" xfId="1" applyFont="1" applyBorder="1">
      <alignment vertical="center"/>
    </xf>
    <xf numFmtId="0" fontId="22" fillId="0" borderId="5" xfId="1" applyFont="1" applyBorder="1">
      <alignment vertical="center"/>
    </xf>
    <xf numFmtId="0" fontId="20" fillId="0" borderId="1" xfId="1" applyFont="1" applyBorder="1" applyAlignment="1">
      <alignment horizontal="right" vertical="center"/>
    </xf>
    <xf numFmtId="0" fontId="20" fillId="0" borderId="14" xfId="1" applyFont="1" applyBorder="1" applyAlignment="1">
      <alignment horizontal="center" vertical="center"/>
    </xf>
    <xf numFmtId="178" fontId="20" fillId="0" borderId="15" xfId="1" applyNumberFormat="1" applyFont="1" applyBorder="1" applyAlignment="1">
      <alignment horizontal="center" vertical="center"/>
    </xf>
    <xf numFmtId="0" fontId="29" fillId="0" borderId="48" xfId="1" applyFont="1" applyBorder="1" applyAlignment="1">
      <alignment horizontal="center" vertical="center"/>
    </xf>
    <xf numFmtId="0" fontId="20" fillId="0" borderId="20" xfId="1" applyFont="1" applyBorder="1" applyAlignment="1">
      <alignment horizontal="center" vertical="center"/>
    </xf>
    <xf numFmtId="178" fontId="20" fillId="0" borderId="21" xfId="1" applyNumberFormat="1" applyFont="1" applyBorder="1" applyAlignment="1">
      <alignment horizontal="center" vertical="center"/>
    </xf>
    <xf numFmtId="0" fontId="29" fillId="0" borderId="18" xfId="1" applyFont="1" applyBorder="1" applyAlignment="1">
      <alignment horizontal="center" vertical="center"/>
    </xf>
    <xf numFmtId="0" fontId="25" fillId="0" borderId="0" xfId="1" applyFont="1" applyAlignment="1">
      <alignment horizontal="center" vertical="center"/>
    </xf>
    <xf numFmtId="0" fontId="20" fillId="0" borderId="25" xfId="1" applyFont="1" applyBorder="1" applyAlignment="1">
      <alignment horizontal="center" vertical="center"/>
    </xf>
    <xf numFmtId="178" fontId="20" fillId="0" borderId="26" xfId="1" applyNumberFormat="1" applyFont="1" applyBorder="1" applyAlignment="1">
      <alignment horizontal="center" vertical="center"/>
    </xf>
    <xf numFmtId="0" fontId="29" fillId="0" borderId="30" xfId="1" applyFont="1" applyBorder="1" applyAlignment="1">
      <alignment horizontal="center" vertical="center"/>
    </xf>
    <xf numFmtId="0" fontId="24" fillId="0" borderId="19" xfId="1" applyFont="1" applyBorder="1" applyAlignment="1">
      <alignment horizontal="center" vertical="center"/>
    </xf>
    <xf numFmtId="0" fontId="20" fillId="0" borderId="31" xfId="1" applyFont="1" applyBorder="1" applyAlignment="1">
      <alignment horizontal="center" vertical="center"/>
    </xf>
    <xf numFmtId="178" fontId="20" fillId="0" borderId="32" xfId="1" applyNumberFormat="1" applyFont="1" applyBorder="1" applyAlignment="1">
      <alignment horizontal="center" vertical="center"/>
    </xf>
    <xf numFmtId="0" fontId="29" fillId="0" borderId="19" xfId="1" applyFont="1" applyBorder="1" applyAlignment="1">
      <alignment horizontal="center" vertical="center"/>
    </xf>
    <xf numFmtId="0" fontId="20" fillId="0" borderId="35" xfId="1" applyFont="1" applyBorder="1" applyAlignment="1">
      <alignment horizontal="center" vertical="center"/>
    </xf>
    <xf numFmtId="178" fontId="20" fillId="0" borderId="36" xfId="1" applyNumberFormat="1" applyFont="1" applyBorder="1" applyAlignment="1">
      <alignment horizontal="center" vertical="center"/>
    </xf>
    <xf numFmtId="0" fontId="24" fillId="0" borderId="30" xfId="1" applyFont="1" applyBorder="1" applyAlignment="1">
      <alignment horizontal="center" vertical="center"/>
    </xf>
    <xf numFmtId="38" fontId="24" fillId="0" borderId="19" xfId="1" applyNumberFormat="1" applyFont="1" applyBorder="1" applyAlignment="1">
      <alignment horizontal="center" vertical="center"/>
    </xf>
    <xf numFmtId="38" fontId="24" fillId="0" borderId="30" xfId="1" applyNumberFormat="1" applyFont="1" applyBorder="1" applyAlignment="1">
      <alignment horizontal="center" vertical="center"/>
    </xf>
    <xf numFmtId="0" fontId="20" fillId="0" borderId="9" xfId="1" applyFont="1" applyBorder="1">
      <alignment vertical="center"/>
    </xf>
    <xf numFmtId="0" fontId="20" fillId="0" borderId="40" xfId="1" applyFont="1" applyBorder="1">
      <alignment vertical="center"/>
    </xf>
    <xf numFmtId="0" fontId="20" fillId="0" borderId="42" xfId="1" applyFont="1" applyBorder="1">
      <alignment vertical="center"/>
    </xf>
    <xf numFmtId="0" fontId="1" fillId="0" borderId="0" xfId="1" applyFont="1">
      <alignment vertical="center"/>
    </xf>
    <xf numFmtId="0" fontId="31" fillId="0" borderId="0" xfId="1" applyFont="1">
      <alignment vertical="center"/>
    </xf>
    <xf numFmtId="0" fontId="29" fillId="0" borderId="16" xfId="1" applyFont="1" applyBorder="1" applyAlignment="1">
      <alignment horizontal="center" vertical="center"/>
    </xf>
    <xf numFmtId="0" fontId="29" fillId="0" borderId="22" xfId="1" applyFont="1" applyBorder="1" applyAlignment="1">
      <alignment horizontal="center" vertical="center"/>
    </xf>
    <xf numFmtId="0" fontId="29" fillId="0" borderId="27" xfId="1" applyFont="1" applyBorder="1" applyAlignment="1">
      <alignment horizontal="center" vertical="center"/>
    </xf>
    <xf numFmtId="0" fontId="29" fillId="0" borderId="33" xfId="1" applyFont="1" applyBorder="1" applyAlignment="1">
      <alignment horizontal="center" vertical="center"/>
    </xf>
    <xf numFmtId="38" fontId="24" fillId="0" borderId="54" xfId="1" applyNumberFormat="1" applyFont="1" applyBorder="1" applyAlignment="1">
      <alignment horizontal="center" vertical="center"/>
    </xf>
    <xf numFmtId="0" fontId="24" fillId="0" borderId="57" xfId="1" applyFont="1" applyBorder="1" applyAlignment="1">
      <alignment horizontal="center" vertical="center"/>
    </xf>
    <xf numFmtId="0" fontId="29" fillId="0" borderId="24" xfId="1" applyFont="1" applyBorder="1" applyAlignment="1">
      <alignment horizontal="center" vertical="center"/>
    </xf>
    <xf numFmtId="0" fontId="20" fillId="0" borderId="15" xfId="1" applyFont="1" applyBorder="1" applyAlignment="1">
      <alignment horizontal="center" vertical="center"/>
    </xf>
    <xf numFmtId="0" fontId="29" fillId="0" borderId="15" xfId="1" applyFont="1" applyBorder="1" applyAlignment="1">
      <alignment horizontal="center" vertical="center"/>
    </xf>
    <xf numFmtId="0" fontId="20" fillId="0" borderId="21" xfId="1" applyFont="1" applyBorder="1" applyAlignment="1">
      <alignment horizontal="center" vertical="center"/>
    </xf>
    <xf numFmtId="0" fontId="29" fillId="0" borderId="21" xfId="1" applyFont="1" applyBorder="1" applyAlignment="1">
      <alignment horizontal="center" vertical="center"/>
    </xf>
    <xf numFmtId="0" fontId="20" fillId="0" borderId="26" xfId="1" applyFont="1" applyBorder="1" applyAlignment="1">
      <alignment horizontal="center" vertical="center"/>
    </xf>
    <xf numFmtId="0" fontId="29" fillId="0" borderId="26" xfId="1" applyFont="1" applyBorder="1" applyAlignment="1">
      <alignment horizontal="center" vertical="center"/>
    </xf>
    <xf numFmtId="0" fontId="20" fillId="0" borderId="32" xfId="1" applyFont="1" applyBorder="1" applyAlignment="1">
      <alignment horizontal="center" vertical="center"/>
    </xf>
    <xf numFmtId="0" fontId="29" fillId="0" borderId="32" xfId="1" applyFont="1" applyBorder="1" applyAlignment="1">
      <alignment horizontal="center" vertical="center"/>
    </xf>
    <xf numFmtId="0" fontId="20" fillId="0" borderId="36" xfId="1" applyFont="1" applyBorder="1" applyAlignment="1">
      <alignment horizontal="center" vertical="center"/>
    </xf>
    <xf numFmtId="0" fontId="29" fillId="0" borderId="36" xfId="1" applyFont="1" applyBorder="1" applyAlignment="1">
      <alignment horizontal="center" vertical="center"/>
    </xf>
    <xf numFmtId="0" fontId="20" fillId="2" borderId="0" xfId="1" applyFont="1" applyFill="1">
      <alignment vertical="center"/>
    </xf>
    <xf numFmtId="0" fontId="22" fillId="2" borderId="5" xfId="1" applyFont="1" applyFill="1" applyBorder="1">
      <alignment vertical="center"/>
    </xf>
    <xf numFmtId="0" fontId="20" fillId="2" borderId="5" xfId="1" applyFont="1" applyFill="1" applyBorder="1">
      <alignment vertical="center"/>
    </xf>
    <xf numFmtId="0" fontId="23" fillId="2" borderId="1" xfId="1" applyFont="1" applyFill="1" applyBorder="1" applyAlignment="1">
      <alignment horizontal="left" vertical="center"/>
    </xf>
    <xf numFmtId="0" fontId="20" fillId="2" borderId="1" xfId="1" applyFont="1" applyFill="1" applyBorder="1">
      <alignment vertical="center"/>
    </xf>
    <xf numFmtId="0" fontId="20" fillId="2" borderId="38" xfId="1" applyFont="1" applyFill="1" applyBorder="1">
      <alignment vertical="center"/>
    </xf>
    <xf numFmtId="0" fontId="20" fillId="2" borderId="0" xfId="1" applyFont="1" applyFill="1" applyAlignment="1">
      <alignment horizontal="center" vertical="center"/>
    </xf>
    <xf numFmtId="0" fontId="5" fillId="3" borderId="60" xfId="1" applyFill="1" applyBorder="1">
      <alignment vertical="center"/>
    </xf>
    <xf numFmtId="0" fontId="5" fillId="3" borderId="61" xfId="1" applyFill="1" applyBorder="1">
      <alignment vertical="center"/>
    </xf>
    <xf numFmtId="0" fontId="5" fillId="3" borderId="62" xfId="1" applyFill="1" applyBorder="1">
      <alignment vertical="center"/>
    </xf>
    <xf numFmtId="0" fontId="5" fillId="0" borderId="0" xfId="1">
      <alignment vertical="center"/>
    </xf>
    <xf numFmtId="0" fontId="5" fillId="3" borderId="4" xfId="1" applyFill="1" applyBorder="1">
      <alignment vertical="center"/>
    </xf>
    <xf numFmtId="0" fontId="5" fillId="3" borderId="4" xfId="1" quotePrefix="1" applyFill="1" applyBorder="1" applyAlignment="1">
      <alignment horizontal="left" vertical="center"/>
    </xf>
    <xf numFmtId="0" fontId="5" fillId="3" borderId="4" xfId="1" applyFill="1" applyBorder="1" applyAlignment="1">
      <alignment vertical="center" shrinkToFit="1"/>
    </xf>
    <xf numFmtId="0" fontId="5" fillId="3" borderId="4" xfId="1" applyFill="1" applyBorder="1" applyAlignment="1" applyProtection="1">
      <alignment horizontal="left" vertical="center"/>
      <protection locked="0"/>
    </xf>
    <xf numFmtId="0" fontId="5" fillId="3" borderId="4" xfId="1" quotePrefix="1" applyFill="1" applyBorder="1">
      <alignment vertical="center"/>
    </xf>
    <xf numFmtId="0" fontId="5" fillId="3" borderId="4" xfId="1" applyFill="1" applyBorder="1" applyAlignment="1" applyProtection="1">
      <alignment horizontal="left" vertical="center" shrinkToFit="1"/>
      <protection locked="0"/>
    </xf>
    <xf numFmtId="0" fontId="5" fillId="3" borderId="4" xfId="1" applyFill="1" applyBorder="1" applyAlignment="1">
      <alignment horizontal="left" vertical="center" shrinkToFit="1"/>
    </xf>
    <xf numFmtId="0" fontId="5" fillId="3" borderId="4" xfId="1" applyFill="1" applyBorder="1" applyAlignment="1">
      <alignment horizontal="left" vertical="center"/>
    </xf>
    <xf numFmtId="0" fontId="5" fillId="3" borderId="4" xfId="1" applyFill="1" applyBorder="1" applyAlignment="1" applyProtection="1">
      <alignment vertical="center" shrinkToFit="1"/>
      <protection locked="0"/>
    </xf>
    <xf numFmtId="0" fontId="5" fillId="3" borderId="4" xfId="1" quotePrefix="1" applyFill="1" applyBorder="1" applyAlignment="1" applyProtection="1">
      <alignment vertical="center" shrinkToFit="1"/>
      <protection locked="0"/>
    </xf>
    <xf numFmtId="0" fontId="5" fillId="3" borderId="4" xfId="1" quotePrefix="1" applyFill="1" applyBorder="1" applyAlignment="1">
      <alignment vertical="center" shrinkToFit="1"/>
    </xf>
    <xf numFmtId="0" fontId="5" fillId="0" borderId="4" xfId="1" applyBorder="1">
      <alignment vertical="center"/>
    </xf>
    <xf numFmtId="0" fontId="5" fillId="3" borderId="0" xfId="1" applyFill="1">
      <alignment vertical="center"/>
    </xf>
    <xf numFmtId="0" fontId="5" fillId="3" borderId="0" xfId="1" applyFill="1" applyAlignment="1">
      <alignment vertical="center" shrinkToFit="1"/>
    </xf>
    <xf numFmtId="0" fontId="5" fillId="3" borderId="0" xfId="1" quotePrefix="1" applyFill="1">
      <alignment vertical="center"/>
    </xf>
    <xf numFmtId="0" fontId="5" fillId="3" borderId="0" xfId="1" applyFill="1" applyAlignment="1" applyProtection="1">
      <alignment horizontal="left" vertical="center"/>
      <protection locked="0"/>
    </xf>
    <xf numFmtId="0" fontId="5" fillId="3" borderId="0" xfId="1" quotePrefix="1" applyFill="1" applyAlignment="1">
      <alignment horizontal="left" vertical="center"/>
    </xf>
    <xf numFmtId="0" fontId="5" fillId="3" borderId="0" xfId="1" applyFill="1" applyAlignment="1">
      <alignment horizontal="left" vertical="center"/>
    </xf>
    <xf numFmtId="178" fontId="5" fillId="0" borderId="4" xfId="1" applyNumberFormat="1" applyBorder="1">
      <alignment vertical="center"/>
    </xf>
    <xf numFmtId="178" fontId="5" fillId="3" borderId="4" xfId="1" applyNumberFormat="1" applyFill="1" applyBorder="1" applyAlignment="1">
      <alignment vertical="center" shrinkToFit="1"/>
    </xf>
    <xf numFmtId="178" fontId="5" fillId="3" borderId="4" xfId="1" quotePrefix="1" applyNumberFormat="1" applyFill="1" applyBorder="1">
      <alignment vertical="center"/>
    </xf>
    <xf numFmtId="178" fontId="5" fillId="3" borderId="4" xfId="1" applyNumberFormat="1" applyFill="1" applyBorder="1">
      <alignment vertical="center"/>
    </xf>
    <xf numFmtId="176" fontId="20" fillId="0" borderId="0" xfId="1" applyNumberFormat="1" applyFont="1" applyAlignment="1">
      <alignment horizontal="left" vertical="center"/>
    </xf>
    <xf numFmtId="0" fontId="29" fillId="2" borderId="48" xfId="1" applyFont="1" applyFill="1" applyBorder="1" applyAlignment="1">
      <alignment horizontal="center" vertical="center"/>
    </xf>
    <xf numFmtId="0" fontId="29" fillId="2" borderId="18" xfId="1" applyFont="1" applyFill="1" applyBorder="1" applyAlignment="1">
      <alignment horizontal="center" vertical="center"/>
    </xf>
    <xf numFmtId="0" fontId="29" fillId="2" borderId="30" xfId="1" applyFont="1" applyFill="1" applyBorder="1" applyAlignment="1">
      <alignment horizontal="center" vertical="center"/>
    </xf>
    <xf numFmtId="0" fontId="29" fillId="2" borderId="19" xfId="1" applyFont="1" applyFill="1" applyBorder="1" applyAlignment="1">
      <alignment horizontal="center" vertical="center"/>
    </xf>
    <xf numFmtId="0" fontId="20" fillId="0" borderId="5" xfId="1" applyFont="1" applyBorder="1" applyAlignment="1">
      <alignment horizontal="left" vertical="center"/>
    </xf>
    <xf numFmtId="0" fontId="20" fillId="0" borderId="1" xfId="1" applyFont="1" applyBorder="1" applyAlignment="1">
      <alignment horizontal="center" vertical="center"/>
    </xf>
    <xf numFmtId="0" fontId="0" fillId="2" borderId="46" xfId="2" applyFont="1" applyFill="1" applyBorder="1" applyAlignment="1">
      <alignment horizontal="center" vertical="center"/>
    </xf>
    <xf numFmtId="0" fontId="11" fillId="2" borderId="46" xfId="2" applyFont="1" applyFill="1" applyBorder="1" applyAlignment="1">
      <alignment horizontal="center" vertical="center"/>
    </xf>
    <xf numFmtId="0" fontId="20" fillId="0" borderId="38" xfId="1" applyFont="1"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0" xfId="0" applyAlignment="1">
      <alignment horizontal="distributed" vertical="center" indent="1"/>
    </xf>
    <xf numFmtId="0" fontId="0" fillId="0" borderId="0" xfId="0" applyAlignment="1">
      <alignment horizontal="center" vertical="center" wrapText="1"/>
    </xf>
    <xf numFmtId="0" fontId="0" fillId="0" borderId="0" xfId="0" applyAlignment="1">
      <alignment horizontal="distributed" vertical="center" wrapText="1" indent="1"/>
    </xf>
    <xf numFmtId="0" fontId="0" fillId="0" borderId="0" xfId="0" applyAlignment="1">
      <alignment horizontal="distributed" vertical="center"/>
    </xf>
    <xf numFmtId="0" fontId="4" fillId="0" borderId="0" xfId="0" applyFont="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distributed" vertical="center"/>
    </xf>
    <xf numFmtId="177" fontId="0" fillId="0" borderId="0" xfId="0" applyNumberFormat="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11" fillId="0" borderId="1" xfId="3" applyFont="1" applyBorder="1" applyAlignment="1">
      <alignment horizontal="distributed"/>
    </xf>
    <xf numFmtId="0" fontId="11" fillId="0" borderId="1" xfId="3" applyFont="1" applyBorder="1" applyAlignment="1">
      <alignment horizontal="center"/>
    </xf>
    <xf numFmtId="0" fontId="13" fillId="0" borderId="0" xfId="3" applyFont="1" applyAlignment="1">
      <alignment horizontal="center" vertical="center" wrapText="1"/>
    </xf>
    <xf numFmtId="0" fontId="17" fillId="0" borderId="0" xfId="3" applyFont="1" applyAlignment="1">
      <alignment horizontal="justify" vertical="center" wrapText="1"/>
    </xf>
    <xf numFmtId="0" fontId="11" fillId="0" borderId="0" xfId="3" applyFont="1">
      <alignment vertical="center"/>
    </xf>
    <xf numFmtId="0" fontId="11" fillId="2" borderId="1" xfId="3" applyFont="1" applyFill="1" applyBorder="1" applyAlignment="1">
      <alignment horizontal="center"/>
    </xf>
    <xf numFmtId="0" fontId="11" fillId="0" borderId="0" xfId="3" applyFont="1" applyAlignment="1">
      <alignment horizontal="distributed" wrapText="1"/>
    </xf>
    <xf numFmtId="0" fontId="11" fillId="0" borderId="0" xfId="3" applyFont="1" applyAlignment="1">
      <alignment horizontal="left"/>
    </xf>
    <xf numFmtId="0" fontId="11" fillId="0" borderId="1" xfId="3" applyFont="1" applyBorder="1" applyAlignment="1">
      <alignment horizontal="distributed" wrapText="1"/>
    </xf>
    <xf numFmtId="0" fontId="11" fillId="0" borderId="1" xfId="3" applyFont="1" applyBorder="1" applyAlignment="1">
      <alignment horizontal="left"/>
    </xf>
    <xf numFmtId="0" fontId="11" fillId="2" borderId="1" xfId="3" applyFont="1" applyFill="1" applyBorder="1" applyAlignment="1">
      <alignment horizontal="right"/>
    </xf>
    <xf numFmtId="0" fontId="0" fillId="2" borderId="1" xfId="3" applyFont="1" applyFill="1" applyBorder="1" applyAlignment="1">
      <alignment horizontal="right"/>
    </xf>
    <xf numFmtId="0" fontId="11" fillId="0" borderId="1" xfId="3" applyFont="1" applyBorder="1" applyAlignment="1">
      <alignment horizontal="right"/>
    </xf>
    <xf numFmtId="0" fontId="11" fillId="0" borderId="0" xfId="3" applyFont="1" applyAlignment="1">
      <alignment horizontal="center"/>
    </xf>
    <xf numFmtId="0" fontId="11" fillId="0" borderId="0" xfId="3" applyFont="1" applyAlignment="1">
      <alignment horizontal="distributed"/>
    </xf>
    <xf numFmtId="0" fontId="18" fillId="0" borderId="0" xfId="3" applyFont="1" applyAlignment="1">
      <alignment horizontal="left" vertical="center" wrapText="1"/>
    </xf>
    <xf numFmtId="177" fontId="11" fillId="0" borderId="0" xfId="3" applyNumberFormat="1" applyFont="1" applyAlignment="1">
      <alignment horizontal="center" vertical="center"/>
    </xf>
    <xf numFmtId="177" fontId="11" fillId="0" borderId="1" xfId="3" applyNumberFormat="1" applyFont="1" applyBorder="1" applyAlignment="1">
      <alignment horizontal="center"/>
    </xf>
    <xf numFmtId="0" fontId="0" fillId="0" borderId="1" xfId="3" applyFont="1" applyBorder="1" applyAlignment="1">
      <alignment horizontal="center"/>
    </xf>
    <xf numFmtId="0" fontId="0" fillId="0" borderId="1" xfId="3" applyFont="1" applyBorder="1" applyAlignment="1">
      <alignment horizontal="right"/>
    </xf>
    <xf numFmtId="0" fontId="11" fillId="0" borderId="46" xfId="2" applyFont="1" applyBorder="1" applyAlignment="1">
      <alignment horizontal="center" vertical="center"/>
    </xf>
    <xf numFmtId="0" fontId="11" fillId="0" borderId="5" xfId="2" applyFont="1" applyBorder="1" applyAlignment="1">
      <alignment horizontal="center" vertical="center"/>
    </xf>
    <xf numFmtId="0" fontId="0" fillId="0" borderId="5" xfId="2" applyFont="1" applyBorder="1" applyAlignment="1">
      <alignment horizontal="center" vertical="center"/>
    </xf>
    <xf numFmtId="0" fontId="11" fillId="0" borderId="47" xfId="2" applyFont="1" applyBorder="1" applyAlignment="1">
      <alignment horizontal="center" vertical="center"/>
    </xf>
    <xf numFmtId="0" fontId="9" fillId="0" borderId="5" xfId="2" applyBorder="1" applyAlignment="1">
      <alignment horizontal="center" vertical="center"/>
    </xf>
    <xf numFmtId="0" fontId="9" fillId="0" borderId="47" xfId="2" applyBorder="1" applyAlignment="1">
      <alignment horizontal="center" vertical="center"/>
    </xf>
    <xf numFmtId="49" fontId="11" fillId="0" borderId="5" xfId="2" applyNumberFormat="1" applyFont="1" applyBorder="1" applyAlignment="1">
      <alignment horizontal="center" vertical="center"/>
    </xf>
    <xf numFmtId="0" fontId="26" fillId="0" borderId="0" xfId="2" applyFont="1" applyAlignment="1">
      <alignment horizontal="left" vertical="center"/>
    </xf>
    <xf numFmtId="0" fontId="26" fillId="0" borderId="1" xfId="2" applyFont="1" applyBorder="1" applyAlignment="1">
      <alignment horizontal="center" vertical="center"/>
    </xf>
    <xf numFmtId="0" fontId="26" fillId="0" borderId="46" xfId="2" applyFont="1" applyBorder="1" applyAlignment="1">
      <alignment horizontal="center" vertical="center"/>
    </xf>
    <xf numFmtId="0" fontId="26" fillId="0" borderId="5" xfId="2" applyFont="1" applyBorder="1" applyAlignment="1">
      <alignment horizontal="center" vertical="center"/>
    </xf>
    <xf numFmtId="0" fontId="26" fillId="0" borderId="47" xfId="2" applyFont="1" applyBorder="1" applyAlignment="1">
      <alignment horizontal="center" vertical="center"/>
    </xf>
    <xf numFmtId="0" fontId="26" fillId="0" borderId="1" xfId="2" applyFont="1" applyBorder="1" applyAlignment="1">
      <alignment horizontal="left" vertical="center"/>
    </xf>
    <xf numFmtId="0" fontId="27" fillId="0" borderId="45" xfId="2" applyFont="1" applyBorder="1" applyAlignment="1">
      <alignment horizontal="center" vertical="center"/>
    </xf>
    <xf numFmtId="0" fontId="26" fillId="0" borderId="1" xfId="2" applyFont="1" applyBorder="1" applyAlignment="1">
      <alignment horizontal="right" vertical="center"/>
    </xf>
    <xf numFmtId="0" fontId="26" fillId="2" borderId="1" xfId="2" applyFont="1" applyFill="1" applyBorder="1" applyAlignment="1">
      <alignment horizontal="right"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38" fontId="20" fillId="0" borderId="6" xfId="1" applyNumberFormat="1" applyFont="1" applyBorder="1" applyAlignment="1">
      <alignment horizontal="center" vertical="center"/>
    </xf>
    <xf numFmtId="38" fontId="20" fillId="0" borderId="8" xfId="1" applyNumberFormat="1" applyFont="1" applyBorder="1" applyAlignment="1">
      <alignment horizontal="center" vertical="center"/>
    </xf>
    <xf numFmtId="0" fontId="20" fillId="0" borderId="0" xfId="1" applyFont="1" applyAlignment="1">
      <alignment horizontal="center" vertical="center"/>
    </xf>
    <xf numFmtId="0" fontId="20" fillId="0" borderId="6" xfId="1" applyFont="1" applyBorder="1" applyAlignment="1">
      <alignment horizontal="center" vertical="center"/>
    </xf>
    <xf numFmtId="0" fontId="20" fillId="0" borderId="8" xfId="1" applyFont="1" applyBorder="1" applyAlignment="1">
      <alignment horizontal="center" vertical="center"/>
    </xf>
    <xf numFmtId="179" fontId="29" fillId="2" borderId="37" xfId="1" applyNumberFormat="1" applyFont="1" applyFill="1" applyBorder="1" applyAlignment="1">
      <alignment horizontal="center" vertical="center"/>
    </xf>
    <xf numFmtId="179" fontId="29" fillId="2" borderId="27" xfId="1" applyNumberFormat="1" applyFont="1" applyFill="1" applyBorder="1" applyAlignment="1">
      <alignment horizontal="center" vertical="center"/>
    </xf>
    <xf numFmtId="0" fontId="20" fillId="0" borderId="49" xfId="1" applyFont="1" applyBorder="1" applyAlignment="1">
      <alignment horizontal="center" vertical="center"/>
    </xf>
    <xf numFmtId="0" fontId="20" fillId="0" borderId="51" xfId="1" applyFont="1" applyBorder="1" applyAlignment="1">
      <alignment horizontal="center" vertical="center"/>
    </xf>
    <xf numFmtId="0" fontId="20" fillId="0" borderId="50" xfId="1" applyFont="1" applyBorder="1" applyAlignment="1">
      <alignment horizontal="center" vertical="center"/>
    </xf>
    <xf numFmtId="0" fontId="20" fillId="0" borderId="52" xfId="1" applyFont="1" applyBorder="1" applyAlignment="1">
      <alignment horizontal="center" vertical="center"/>
    </xf>
    <xf numFmtId="0" fontId="20" fillId="0" borderId="6" xfId="1" applyFont="1" applyBorder="1" applyAlignment="1">
      <alignment horizontal="left" vertical="center"/>
    </xf>
    <xf numFmtId="0" fontId="20" fillId="0" borderId="8" xfId="1" applyFont="1" applyBorder="1" applyAlignment="1">
      <alignment horizontal="left" vertical="center"/>
    </xf>
    <xf numFmtId="179" fontId="29" fillId="2" borderId="23" xfId="1" applyNumberFormat="1" applyFont="1" applyFill="1" applyBorder="1" applyAlignment="1">
      <alignment horizontal="center" vertical="center"/>
    </xf>
    <xf numFmtId="179" fontId="29" fillId="2" borderId="22" xfId="1" applyNumberFormat="1" applyFont="1" applyFill="1" applyBorder="1" applyAlignment="1">
      <alignment horizontal="center" vertical="center"/>
    </xf>
    <xf numFmtId="179" fontId="29" fillId="2" borderId="34" xfId="1" applyNumberFormat="1" applyFont="1" applyFill="1" applyBorder="1" applyAlignment="1">
      <alignment horizontal="center" vertical="center"/>
    </xf>
    <xf numFmtId="179" fontId="29" fillId="2" borderId="33" xfId="1" applyNumberFormat="1" applyFont="1" applyFill="1" applyBorder="1" applyAlignment="1">
      <alignment horizontal="center" vertical="center"/>
    </xf>
    <xf numFmtId="0" fontId="24" fillId="0" borderId="6" xfId="1" applyFont="1" applyBorder="1" applyAlignment="1">
      <alignment horizontal="center" vertical="center"/>
    </xf>
    <xf numFmtId="0" fontId="24" fillId="0" borderId="8" xfId="1" applyFont="1" applyBorder="1" applyAlignment="1">
      <alignment horizontal="center" vertical="center"/>
    </xf>
    <xf numFmtId="177" fontId="20" fillId="0" borderId="0" xfId="1" applyNumberFormat="1" applyFont="1" applyAlignment="1">
      <alignment horizontal="center" vertical="center"/>
    </xf>
    <xf numFmtId="177" fontId="23" fillId="0" borderId="43" xfId="1" applyNumberFormat="1" applyFont="1" applyBorder="1" applyAlignment="1">
      <alignment horizontal="right" vertical="center"/>
    </xf>
    <xf numFmtId="0" fontId="20" fillId="0" borderId="9" xfId="1" applyFont="1" applyBorder="1" applyAlignment="1">
      <alignment horizontal="center" vertical="center"/>
    </xf>
    <xf numFmtId="0" fontId="20" fillId="0" borderId="41" xfId="1" applyFont="1" applyBorder="1" applyAlignment="1">
      <alignment horizontal="center" vertical="center"/>
    </xf>
    <xf numFmtId="179" fontId="29" fillId="2" borderId="17" xfId="1" applyNumberFormat="1" applyFont="1" applyFill="1" applyBorder="1" applyAlignment="1">
      <alignment horizontal="center" vertical="center"/>
    </xf>
    <xf numFmtId="179" fontId="29" fillId="2" borderId="16" xfId="1" applyNumberFormat="1" applyFont="1" applyFill="1" applyBorder="1" applyAlignment="1">
      <alignment horizontal="center" vertical="center"/>
    </xf>
    <xf numFmtId="0" fontId="20" fillId="0" borderId="0" xfId="1" applyFont="1" applyAlignment="1">
      <alignment horizontal="right" vertical="center"/>
    </xf>
    <xf numFmtId="0" fontId="28" fillId="0" borderId="0" xfId="1" applyFont="1" applyAlignment="1">
      <alignment horizontal="center" vertical="center" wrapText="1"/>
    </xf>
    <xf numFmtId="0" fontId="21" fillId="0" borderId="0" xfId="1" applyFont="1" applyAlignment="1">
      <alignment horizontal="distributed" vertical="center" justifyLastLine="1"/>
    </xf>
    <xf numFmtId="0" fontId="20" fillId="0" borderId="0" xfId="1" applyFont="1" applyAlignment="1">
      <alignment horizontal="distributed" vertical="center" justifyLastLine="1"/>
    </xf>
    <xf numFmtId="0" fontId="20" fillId="0" borderId="1" xfId="1" applyFont="1" applyBorder="1" applyAlignment="1">
      <alignment horizontal="left" vertical="center" shrinkToFit="1"/>
    </xf>
    <xf numFmtId="0" fontId="5" fillId="0" borderId="1" xfId="1" applyBorder="1" applyAlignment="1">
      <alignment vertical="center" shrinkToFi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0" fillId="0" borderId="0" xfId="3" applyFont="1" applyAlignment="1">
      <alignment horizontal="distributed"/>
    </xf>
    <xf numFmtId="0" fontId="0" fillId="0" borderId="0" xfId="3" applyFont="1" applyAlignment="1">
      <alignment horizontal="center"/>
    </xf>
    <xf numFmtId="0" fontId="29" fillId="0" borderId="34" xfId="1" applyFont="1" applyBorder="1" applyAlignment="1">
      <alignment horizontal="center" vertical="center"/>
    </xf>
    <xf numFmtId="0" fontId="29" fillId="0" borderId="33" xfId="1" applyFont="1" applyBorder="1" applyAlignment="1">
      <alignment horizontal="center" vertical="center"/>
    </xf>
    <xf numFmtId="0" fontId="29" fillId="0" borderId="23" xfId="1" applyFont="1" applyBorder="1" applyAlignment="1">
      <alignment horizontal="center" vertical="center"/>
    </xf>
    <xf numFmtId="0" fontId="29" fillId="0" borderId="22" xfId="1" applyFont="1" applyBorder="1" applyAlignment="1">
      <alignment horizontal="center" vertical="center"/>
    </xf>
    <xf numFmtId="0" fontId="29" fillId="0" borderId="37" xfId="1" applyFont="1" applyBorder="1" applyAlignment="1">
      <alignment horizontal="center" vertical="center"/>
    </xf>
    <xf numFmtId="0" fontId="29" fillId="0" borderId="27" xfId="1" applyFont="1" applyBorder="1" applyAlignment="1">
      <alignment horizontal="center" vertical="center"/>
    </xf>
    <xf numFmtId="0" fontId="20" fillId="0" borderId="53" xfId="1" applyFont="1" applyBorder="1" applyAlignment="1">
      <alignment horizontal="center" vertical="center"/>
    </xf>
    <xf numFmtId="0" fontId="20" fillId="0" borderId="56" xfId="1" applyFont="1" applyBorder="1" applyAlignment="1">
      <alignment horizontal="center" vertical="center"/>
    </xf>
    <xf numFmtId="38" fontId="20" fillId="0" borderId="55" xfId="1" applyNumberFormat="1" applyFont="1" applyBorder="1" applyAlignment="1">
      <alignment horizontal="center" vertical="center"/>
    </xf>
    <xf numFmtId="38" fontId="20" fillId="0" borderId="58" xfId="1" applyNumberFormat="1" applyFont="1" applyBorder="1" applyAlignment="1">
      <alignment horizontal="center" vertical="center"/>
    </xf>
    <xf numFmtId="0" fontId="29" fillId="0" borderId="17" xfId="1" applyFont="1" applyBorder="1" applyAlignment="1">
      <alignment horizontal="center" vertical="center"/>
    </xf>
    <xf numFmtId="0" fontId="29" fillId="0" borderId="16" xfId="1" applyFont="1" applyBorder="1" applyAlignment="1">
      <alignment horizontal="center" vertical="center"/>
    </xf>
    <xf numFmtId="0" fontId="20" fillId="0" borderId="59" xfId="1" applyFont="1" applyBorder="1" applyAlignment="1">
      <alignment horizontal="center" vertical="center"/>
    </xf>
    <xf numFmtId="0" fontId="20" fillId="0" borderId="12" xfId="1" applyFont="1" applyBorder="1" applyAlignment="1">
      <alignment horizontal="center" vertical="center"/>
    </xf>
    <xf numFmtId="0" fontId="20" fillId="0" borderId="13" xfId="1" applyFont="1" applyBorder="1" applyAlignment="1">
      <alignment horizontal="center" vertical="center"/>
    </xf>
    <xf numFmtId="58" fontId="20" fillId="0" borderId="0" xfId="1" applyNumberFormat="1" applyFont="1" applyAlignment="1">
      <alignment horizontal="center" vertical="center"/>
    </xf>
    <xf numFmtId="0" fontId="20" fillId="2" borderId="34"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9" xfId="1" applyFont="1" applyFill="1" applyBorder="1" applyAlignment="1">
      <alignment horizontal="center" vertical="center"/>
    </xf>
    <xf numFmtId="0" fontId="20" fillId="2" borderId="37" xfId="1" applyFont="1" applyFill="1" applyBorder="1" applyAlignment="1">
      <alignment horizontal="center" vertical="center"/>
    </xf>
    <xf numFmtId="0" fontId="20" fillId="2" borderId="27" xfId="1" applyFont="1" applyFill="1" applyBorder="1" applyAlignment="1">
      <alignment horizontal="center" vertical="center"/>
    </xf>
    <xf numFmtId="177" fontId="23" fillId="2" borderId="43" xfId="1" applyNumberFormat="1" applyFont="1" applyFill="1" applyBorder="1" applyAlignment="1">
      <alignment horizontal="right" vertical="center"/>
    </xf>
    <xf numFmtId="0" fontId="20" fillId="2" borderId="17"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28" xfId="1" applyFont="1" applyFill="1" applyBorder="1" applyAlignment="1">
      <alignment horizontal="center" vertical="center"/>
    </xf>
    <xf numFmtId="177" fontId="20" fillId="2" borderId="0" xfId="1" applyNumberFormat="1" applyFont="1" applyFill="1" applyAlignment="1">
      <alignment horizontal="center" vertical="center"/>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33" fillId="0" borderId="0" xfId="1" applyFont="1" applyAlignment="1">
      <alignment horizontal="center" vertical="center" wrapText="1"/>
    </xf>
  </cellXfs>
  <cellStyles count="4">
    <cellStyle name="標準" xfId="0" builtinId="0"/>
    <cellStyle name="標準 2" xfId="1" xr:uid="{91C94106-5C7D-4C6F-851B-B3AE8DF1F4BC}"/>
    <cellStyle name="標準 3" xfId="2" xr:uid="{31C205B3-02C7-4239-BCAF-BAAE25DEBE6C}"/>
    <cellStyle name="標準 4" xfId="3" xr:uid="{1A8993E1-1DDB-4585-A66B-52FB7CEA253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png"/><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png"/><Relationship Id="rId4" Type="http://schemas.openxmlformats.org/officeDocument/2006/relationships/image" Target="../media/image14.emf"/></Relationships>
</file>

<file path=xl/drawings/_rels/drawing7.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png"/><Relationship Id="rId4" Type="http://schemas.openxmlformats.org/officeDocument/2006/relationships/image" Target="../media/image17.emf"/></Relationships>
</file>

<file path=xl/drawings/_rels/drawing8.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207817</xdr:colOff>
      <xdr:row>26</xdr:row>
      <xdr:rowOff>34637</xdr:rowOff>
    </xdr:from>
    <xdr:to>
      <xdr:col>16</xdr:col>
      <xdr:colOff>369453</xdr:colOff>
      <xdr:row>29</xdr:row>
      <xdr:rowOff>1</xdr:rowOff>
    </xdr:to>
    <xdr:sp macro="" textlink="">
      <xdr:nvSpPr>
        <xdr:cNvPr id="2" name="楕円 1">
          <a:extLst>
            <a:ext uri="{FF2B5EF4-FFF2-40B4-BE49-F238E27FC236}">
              <a16:creationId xmlns:a16="http://schemas.microsoft.com/office/drawing/2014/main" id="{3D86646B-A361-CECA-2F98-A33AF799417D}"/>
            </a:ext>
          </a:extLst>
        </xdr:cNvPr>
        <xdr:cNvSpPr/>
      </xdr:nvSpPr>
      <xdr:spPr>
        <a:xfrm>
          <a:off x="4444999" y="4341092"/>
          <a:ext cx="900545" cy="40409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260722</xdr:colOff>
      <xdr:row>26</xdr:row>
      <xdr:rowOff>71243</xdr:rowOff>
    </xdr:from>
    <xdr:to>
      <xdr:col>33</xdr:col>
      <xdr:colOff>394232</xdr:colOff>
      <xdr:row>29</xdr:row>
      <xdr:rowOff>27438</xdr:rowOff>
    </xdr:to>
    <xdr:sp macro="" textlink="">
      <xdr:nvSpPr>
        <xdr:cNvPr id="6" name="楕円 5">
          <a:extLst>
            <a:ext uri="{FF2B5EF4-FFF2-40B4-BE49-F238E27FC236}">
              <a16:creationId xmlns:a16="http://schemas.microsoft.com/office/drawing/2014/main" id="{4A56CC37-2955-3785-2B01-2AD95F2B0B7E}"/>
            </a:ext>
          </a:extLst>
        </xdr:cNvPr>
        <xdr:cNvSpPr/>
      </xdr:nvSpPr>
      <xdr:spPr>
        <a:xfrm>
          <a:off x="10670987" y="4531184"/>
          <a:ext cx="917921" cy="4156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48</xdr:col>
      <xdr:colOff>212436</xdr:colOff>
      <xdr:row>26</xdr:row>
      <xdr:rowOff>39254</xdr:rowOff>
    </xdr:from>
    <xdr:to>
      <xdr:col>50</xdr:col>
      <xdr:colOff>383594</xdr:colOff>
      <xdr:row>29</xdr:row>
      <xdr:rowOff>4618</xdr:rowOff>
    </xdr:to>
    <xdr:sp macro="" textlink="">
      <xdr:nvSpPr>
        <xdr:cNvPr id="7" name="楕円 6">
          <a:extLst>
            <a:ext uri="{FF2B5EF4-FFF2-40B4-BE49-F238E27FC236}">
              <a16:creationId xmlns:a16="http://schemas.microsoft.com/office/drawing/2014/main" id="{B78BE634-BFF3-0CF8-E4A0-DAE701193532}"/>
            </a:ext>
          </a:extLst>
        </xdr:cNvPr>
        <xdr:cNvSpPr/>
      </xdr:nvSpPr>
      <xdr:spPr>
        <a:xfrm>
          <a:off x="16029709" y="4345709"/>
          <a:ext cx="900545" cy="40409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65</xdr:col>
      <xdr:colOff>27708</xdr:colOff>
      <xdr:row>26</xdr:row>
      <xdr:rowOff>16163</xdr:rowOff>
    </xdr:from>
    <xdr:to>
      <xdr:col>67</xdr:col>
      <xdr:colOff>441366</xdr:colOff>
      <xdr:row>28</xdr:row>
      <xdr:rowOff>154709</xdr:rowOff>
    </xdr:to>
    <xdr:sp macro="" textlink="">
      <xdr:nvSpPr>
        <xdr:cNvPr id="11" name="楕円 10">
          <a:extLst>
            <a:ext uri="{FF2B5EF4-FFF2-40B4-BE49-F238E27FC236}">
              <a16:creationId xmlns:a16="http://schemas.microsoft.com/office/drawing/2014/main" id="{B9173128-C921-5976-809C-C97A59CD9D3D}"/>
            </a:ext>
          </a:extLst>
        </xdr:cNvPr>
        <xdr:cNvSpPr/>
      </xdr:nvSpPr>
      <xdr:spPr>
        <a:xfrm>
          <a:off x="22241163" y="4322618"/>
          <a:ext cx="900545" cy="40409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177799</xdr:colOff>
      <xdr:row>1</xdr:row>
      <xdr:rowOff>6350</xdr:rowOff>
    </xdr:from>
    <xdr:to>
      <xdr:col>0</xdr:col>
      <xdr:colOff>625928</xdr:colOff>
      <xdr:row>3</xdr:row>
      <xdr:rowOff>165230</xdr:rowOff>
    </xdr:to>
    <xdr:pic>
      <xdr:nvPicPr>
        <xdr:cNvPr id="2" name="Picture 1" descr="jbc_rogo_header">
          <a:extLst>
            <a:ext uri="{FF2B5EF4-FFF2-40B4-BE49-F238E27FC236}">
              <a16:creationId xmlns:a16="http://schemas.microsoft.com/office/drawing/2014/main" id="{D5B93CC3-ACD1-4177-B87D-DB74B77B8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99" y="53975"/>
          <a:ext cx="448129" cy="711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425052</xdr:colOff>
      <xdr:row>4</xdr:row>
      <xdr:rowOff>173056</xdr:rowOff>
    </xdr:from>
    <xdr:to>
      <xdr:col>7</xdr:col>
      <xdr:colOff>774260</xdr:colOff>
      <xdr:row>6</xdr:row>
      <xdr:rowOff>55569</xdr:rowOff>
    </xdr:to>
    <xdr:pic>
      <xdr:nvPicPr>
        <xdr:cNvPr id="3" name="Picture 3">
          <a:extLst>
            <a:ext uri="{FF2B5EF4-FFF2-40B4-BE49-F238E27FC236}">
              <a16:creationId xmlns:a16="http://schemas.microsoft.com/office/drawing/2014/main" id="{371739C6-AC39-4C45-98E8-48A875B04F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4" t="-906"/>
        <a:stretch>
          <a:fillRect/>
        </a:stretch>
      </xdr:blipFill>
      <xdr:spPr bwMode="auto">
        <a:xfrm>
          <a:off x="6825852" y="973156"/>
          <a:ext cx="349208" cy="35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290554</xdr:colOff>
      <xdr:row>48</xdr:row>
      <xdr:rowOff>71460</xdr:rowOff>
    </xdr:from>
    <xdr:to>
      <xdr:col>7</xdr:col>
      <xdr:colOff>636601</xdr:colOff>
      <xdr:row>50</xdr:row>
      <xdr:rowOff>87320</xdr:rowOff>
    </xdr:to>
    <xdr:pic>
      <xdr:nvPicPr>
        <xdr:cNvPr id="4" name="Picture 6">
          <a:extLst>
            <a:ext uri="{FF2B5EF4-FFF2-40B4-BE49-F238E27FC236}">
              <a16:creationId xmlns:a16="http://schemas.microsoft.com/office/drawing/2014/main" id="{27EA036E-68AD-44F7-8EA2-CEEF8DB106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6691354" y="10482285"/>
          <a:ext cx="346047" cy="368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281041</xdr:colOff>
      <xdr:row>46</xdr:row>
      <xdr:rowOff>85166</xdr:rowOff>
    </xdr:from>
    <xdr:to>
      <xdr:col>7</xdr:col>
      <xdr:colOff>639537</xdr:colOff>
      <xdr:row>48</xdr:row>
      <xdr:rowOff>90958</xdr:rowOff>
    </xdr:to>
    <xdr:pic>
      <xdr:nvPicPr>
        <xdr:cNvPr id="5" name="Picture 3">
          <a:extLst>
            <a:ext uri="{FF2B5EF4-FFF2-40B4-BE49-F238E27FC236}">
              <a16:creationId xmlns:a16="http://schemas.microsoft.com/office/drawing/2014/main" id="{76F1543B-C8CF-4ACA-BC9B-76AE3D2D532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701" t="-701"/>
        <a:stretch>
          <a:fillRect/>
        </a:stretch>
      </xdr:blipFill>
      <xdr:spPr bwMode="auto">
        <a:xfrm>
          <a:off x="6681841" y="10143566"/>
          <a:ext cx="358496" cy="3582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141515</xdr:colOff>
      <xdr:row>1</xdr:row>
      <xdr:rowOff>51708</xdr:rowOff>
    </xdr:from>
    <xdr:to>
      <xdr:col>0</xdr:col>
      <xdr:colOff>617765</xdr:colOff>
      <xdr:row>3</xdr:row>
      <xdr:rowOff>77108</xdr:rowOff>
    </xdr:to>
    <xdr:pic>
      <xdr:nvPicPr>
        <xdr:cNvPr id="2" name="Picture 4" descr="jbc_rogo_header">
          <a:extLst>
            <a:ext uri="{FF2B5EF4-FFF2-40B4-BE49-F238E27FC236}">
              <a16:creationId xmlns:a16="http://schemas.microsoft.com/office/drawing/2014/main" id="{07DB817B-A420-472D-97A8-FF1222EF5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5" y="99333"/>
          <a:ext cx="4762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428154</xdr:colOff>
      <xdr:row>4</xdr:row>
      <xdr:rowOff>173056</xdr:rowOff>
    </xdr:from>
    <xdr:to>
      <xdr:col>7</xdr:col>
      <xdr:colOff>774187</xdr:colOff>
      <xdr:row>6</xdr:row>
      <xdr:rowOff>55569</xdr:rowOff>
    </xdr:to>
    <xdr:pic>
      <xdr:nvPicPr>
        <xdr:cNvPr id="3" name="Picture 2">
          <a:extLst>
            <a:ext uri="{FF2B5EF4-FFF2-40B4-BE49-F238E27FC236}">
              <a16:creationId xmlns:a16="http://schemas.microsoft.com/office/drawing/2014/main" id="{AE9DE636-CB82-4CF4-98F7-A35C9AD5D9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4" t="-906"/>
        <a:stretch>
          <a:fillRect/>
        </a:stretch>
      </xdr:blipFill>
      <xdr:spPr bwMode="auto">
        <a:xfrm>
          <a:off x="6828954" y="973156"/>
          <a:ext cx="346033" cy="35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290554</xdr:colOff>
      <xdr:row>48</xdr:row>
      <xdr:rowOff>71460</xdr:rowOff>
    </xdr:from>
    <xdr:to>
      <xdr:col>7</xdr:col>
      <xdr:colOff>636601</xdr:colOff>
      <xdr:row>51</xdr:row>
      <xdr:rowOff>4770</xdr:rowOff>
    </xdr:to>
    <xdr:pic>
      <xdr:nvPicPr>
        <xdr:cNvPr id="4" name="Picture 4">
          <a:extLst>
            <a:ext uri="{FF2B5EF4-FFF2-40B4-BE49-F238E27FC236}">
              <a16:creationId xmlns:a16="http://schemas.microsoft.com/office/drawing/2014/main" id="{F6D3FEA7-443D-407A-A401-743B5E9899E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6691354" y="10482285"/>
          <a:ext cx="346047" cy="371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281040</xdr:colOff>
      <xdr:row>46</xdr:row>
      <xdr:rowOff>85123</xdr:rowOff>
    </xdr:from>
    <xdr:to>
      <xdr:col>7</xdr:col>
      <xdr:colOff>653143</xdr:colOff>
      <xdr:row>48</xdr:row>
      <xdr:rowOff>104564</xdr:rowOff>
    </xdr:to>
    <xdr:pic>
      <xdr:nvPicPr>
        <xdr:cNvPr id="5" name="Picture 3">
          <a:extLst>
            <a:ext uri="{FF2B5EF4-FFF2-40B4-BE49-F238E27FC236}">
              <a16:creationId xmlns:a16="http://schemas.microsoft.com/office/drawing/2014/main" id="{5909BBC0-2F60-4816-B176-090E8D1AD66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701" t="-701"/>
        <a:stretch>
          <a:fillRect/>
        </a:stretch>
      </xdr:blipFill>
      <xdr:spPr bwMode="auto">
        <a:xfrm>
          <a:off x="6681840" y="10143523"/>
          <a:ext cx="372103" cy="371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177800</xdr:colOff>
      <xdr:row>1</xdr:row>
      <xdr:rowOff>6349</xdr:rowOff>
    </xdr:from>
    <xdr:to>
      <xdr:col>1</xdr:col>
      <xdr:colOff>15875</xdr:colOff>
      <xdr:row>3</xdr:row>
      <xdr:rowOff>130898</xdr:rowOff>
    </xdr:to>
    <xdr:pic>
      <xdr:nvPicPr>
        <xdr:cNvPr id="2" name="Picture 1" descr="jbc_rogo_header">
          <a:extLst>
            <a:ext uri="{FF2B5EF4-FFF2-40B4-BE49-F238E27FC236}">
              <a16:creationId xmlns:a16="http://schemas.microsoft.com/office/drawing/2014/main" id="{06730F99-9B21-4FC3-93CD-1BB587CB0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53974"/>
          <a:ext cx="619125" cy="676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290554</xdr:colOff>
      <xdr:row>46</xdr:row>
      <xdr:rowOff>74635</xdr:rowOff>
    </xdr:from>
    <xdr:to>
      <xdr:col>7</xdr:col>
      <xdr:colOff>636601</xdr:colOff>
      <xdr:row>48</xdr:row>
      <xdr:rowOff>84145</xdr:rowOff>
    </xdr:to>
    <xdr:pic>
      <xdr:nvPicPr>
        <xdr:cNvPr id="3" name="Picture 3">
          <a:extLst>
            <a:ext uri="{FF2B5EF4-FFF2-40B4-BE49-F238E27FC236}">
              <a16:creationId xmlns:a16="http://schemas.microsoft.com/office/drawing/2014/main" id="{A804CC44-CFB8-485F-A796-670F139866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8" t="-922"/>
        <a:stretch>
          <a:fillRect/>
        </a:stretch>
      </xdr:blipFill>
      <xdr:spPr bwMode="auto">
        <a:xfrm>
          <a:off x="6691354" y="10133035"/>
          <a:ext cx="346047" cy="3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290554</xdr:colOff>
      <xdr:row>48</xdr:row>
      <xdr:rowOff>71460</xdr:rowOff>
    </xdr:from>
    <xdr:to>
      <xdr:col>7</xdr:col>
      <xdr:colOff>636601</xdr:colOff>
      <xdr:row>50</xdr:row>
      <xdr:rowOff>76207</xdr:rowOff>
    </xdr:to>
    <xdr:pic>
      <xdr:nvPicPr>
        <xdr:cNvPr id="4" name="Picture 4">
          <a:extLst>
            <a:ext uri="{FF2B5EF4-FFF2-40B4-BE49-F238E27FC236}">
              <a16:creationId xmlns:a16="http://schemas.microsoft.com/office/drawing/2014/main" id="{5543D0EB-77D7-4944-B842-80116A3FFBA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6691354" y="10482285"/>
          <a:ext cx="346047" cy="35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18142</xdr:colOff>
      <xdr:row>0</xdr:row>
      <xdr:rowOff>38099</xdr:rowOff>
    </xdr:from>
    <xdr:to>
      <xdr:col>0</xdr:col>
      <xdr:colOff>684891</xdr:colOff>
      <xdr:row>3</xdr:row>
      <xdr:rowOff>189385</xdr:rowOff>
    </xdr:to>
    <xdr:pic>
      <xdr:nvPicPr>
        <xdr:cNvPr id="2" name="Picture 4" descr="jbc_rogo_header">
          <a:extLst>
            <a:ext uri="{FF2B5EF4-FFF2-40B4-BE49-F238E27FC236}">
              <a16:creationId xmlns:a16="http://schemas.microsoft.com/office/drawing/2014/main" id="{7D5863D8-9E29-41A9-AF56-202555B12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2" y="38099"/>
          <a:ext cx="666749" cy="75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290554</xdr:colOff>
      <xdr:row>46</xdr:row>
      <xdr:rowOff>74635</xdr:rowOff>
    </xdr:from>
    <xdr:to>
      <xdr:col>7</xdr:col>
      <xdr:colOff>636601</xdr:colOff>
      <xdr:row>48</xdr:row>
      <xdr:rowOff>84145</xdr:rowOff>
    </xdr:to>
    <xdr:pic>
      <xdr:nvPicPr>
        <xdr:cNvPr id="3" name="Picture 3">
          <a:extLst>
            <a:ext uri="{FF2B5EF4-FFF2-40B4-BE49-F238E27FC236}">
              <a16:creationId xmlns:a16="http://schemas.microsoft.com/office/drawing/2014/main" id="{B1B47FB2-757D-4DF4-8052-F0A9616321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8" t="-922"/>
        <a:stretch>
          <a:fillRect/>
        </a:stretch>
      </xdr:blipFill>
      <xdr:spPr bwMode="auto">
        <a:xfrm>
          <a:off x="6691354" y="10133035"/>
          <a:ext cx="346047" cy="3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290554</xdr:colOff>
      <xdr:row>48</xdr:row>
      <xdr:rowOff>71460</xdr:rowOff>
    </xdr:from>
    <xdr:to>
      <xdr:col>7</xdr:col>
      <xdr:colOff>636601</xdr:colOff>
      <xdr:row>51</xdr:row>
      <xdr:rowOff>4770</xdr:rowOff>
    </xdr:to>
    <xdr:pic>
      <xdr:nvPicPr>
        <xdr:cNvPr id="4" name="Picture 4">
          <a:extLst>
            <a:ext uri="{FF2B5EF4-FFF2-40B4-BE49-F238E27FC236}">
              <a16:creationId xmlns:a16="http://schemas.microsoft.com/office/drawing/2014/main" id="{8E4EBAD3-48AE-472B-A677-377A479503C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6691354" y="10482285"/>
          <a:ext cx="346047" cy="371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150586</xdr:colOff>
      <xdr:row>1</xdr:row>
      <xdr:rowOff>78923</xdr:rowOff>
    </xdr:from>
    <xdr:to>
      <xdr:col>1</xdr:col>
      <xdr:colOff>36287</xdr:colOff>
      <xdr:row>3</xdr:row>
      <xdr:rowOff>136073</xdr:rowOff>
    </xdr:to>
    <xdr:pic>
      <xdr:nvPicPr>
        <xdr:cNvPr id="2" name="Picture 4" descr="jbc_rogo_header">
          <a:extLst>
            <a:ext uri="{FF2B5EF4-FFF2-40B4-BE49-F238E27FC236}">
              <a16:creationId xmlns:a16="http://schemas.microsoft.com/office/drawing/2014/main" id="{7B7B795E-24FD-4874-84E9-D7BF29A2B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586" y="126548"/>
          <a:ext cx="666751"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290554</xdr:colOff>
      <xdr:row>46</xdr:row>
      <xdr:rowOff>74635</xdr:rowOff>
    </xdr:from>
    <xdr:to>
      <xdr:col>7</xdr:col>
      <xdr:colOff>636601</xdr:colOff>
      <xdr:row>48</xdr:row>
      <xdr:rowOff>84145</xdr:rowOff>
    </xdr:to>
    <xdr:pic>
      <xdr:nvPicPr>
        <xdr:cNvPr id="3" name="Picture 3">
          <a:extLst>
            <a:ext uri="{FF2B5EF4-FFF2-40B4-BE49-F238E27FC236}">
              <a16:creationId xmlns:a16="http://schemas.microsoft.com/office/drawing/2014/main" id="{C7F09BFF-6D7D-492B-884A-F322F41D8D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8" t="-922"/>
        <a:stretch>
          <a:fillRect/>
        </a:stretch>
      </xdr:blipFill>
      <xdr:spPr bwMode="auto">
        <a:xfrm>
          <a:off x="6691354" y="10133035"/>
          <a:ext cx="346047" cy="3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290554</xdr:colOff>
      <xdr:row>48</xdr:row>
      <xdr:rowOff>71460</xdr:rowOff>
    </xdr:from>
    <xdr:to>
      <xdr:col>7</xdr:col>
      <xdr:colOff>636601</xdr:colOff>
      <xdr:row>51</xdr:row>
      <xdr:rowOff>4770</xdr:rowOff>
    </xdr:to>
    <xdr:pic>
      <xdr:nvPicPr>
        <xdr:cNvPr id="4" name="Picture 4">
          <a:extLst>
            <a:ext uri="{FF2B5EF4-FFF2-40B4-BE49-F238E27FC236}">
              <a16:creationId xmlns:a16="http://schemas.microsoft.com/office/drawing/2014/main" id="{72A5E5FC-4EA0-4E88-9D18-30078B9030C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6691354" y="10482285"/>
          <a:ext cx="346047" cy="371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462911</xdr:colOff>
      <xdr:row>4</xdr:row>
      <xdr:rowOff>176235</xdr:rowOff>
    </xdr:from>
    <xdr:to>
      <xdr:col>7</xdr:col>
      <xdr:colOff>808958</xdr:colOff>
      <xdr:row>6</xdr:row>
      <xdr:rowOff>52395</xdr:rowOff>
    </xdr:to>
    <xdr:pic>
      <xdr:nvPicPr>
        <xdr:cNvPr id="5" name="Picture 5">
          <a:extLst>
            <a:ext uri="{FF2B5EF4-FFF2-40B4-BE49-F238E27FC236}">
              <a16:creationId xmlns:a16="http://schemas.microsoft.com/office/drawing/2014/main" id="{51A36154-EAEB-491A-8B89-BF80E1E0FE5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918" t="-922"/>
        <a:stretch>
          <a:fillRect/>
        </a:stretch>
      </xdr:blipFill>
      <xdr:spPr bwMode="auto">
        <a:xfrm>
          <a:off x="6863711" y="976335"/>
          <a:ext cx="346047" cy="352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177800</xdr:colOff>
      <xdr:row>1</xdr:row>
      <xdr:rowOff>6350</xdr:rowOff>
    </xdr:from>
    <xdr:to>
      <xdr:col>0</xdr:col>
      <xdr:colOff>539750</xdr:colOff>
      <xdr:row>3</xdr:row>
      <xdr:rowOff>31750</xdr:rowOff>
    </xdr:to>
    <xdr:pic>
      <xdr:nvPicPr>
        <xdr:cNvPr id="2" name="Picture 1" descr="jbc_rogo_header">
          <a:extLst>
            <a:ext uri="{FF2B5EF4-FFF2-40B4-BE49-F238E27FC236}">
              <a16:creationId xmlns:a16="http://schemas.microsoft.com/office/drawing/2014/main" id="{7F19B7BF-1DB7-43F4-920D-0D792B756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53975"/>
          <a:ext cx="3619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177800</xdr:colOff>
      <xdr:row>1</xdr:row>
      <xdr:rowOff>6350</xdr:rowOff>
    </xdr:from>
    <xdr:to>
      <xdr:col>0</xdr:col>
      <xdr:colOff>539750</xdr:colOff>
      <xdr:row>3</xdr:row>
      <xdr:rowOff>31750</xdr:rowOff>
    </xdr:to>
    <xdr:pic>
      <xdr:nvPicPr>
        <xdr:cNvPr id="3" name="Picture 3" descr="jbc_rogo_header">
          <a:extLst>
            <a:ext uri="{FF2B5EF4-FFF2-40B4-BE49-F238E27FC236}">
              <a16:creationId xmlns:a16="http://schemas.microsoft.com/office/drawing/2014/main" id="{56BC2A96-A838-4204-97EF-514D14C3B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53975"/>
          <a:ext cx="3619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177799</xdr:colOff>
      <xdr:row>1</xdr:row>
      <xdr:rowOff>6350</xdr:rowOff>
    </xdr:from>
    <xdr:to>
      <xdr:col>1</xdr:col>
      <xdr:colOff>63500</xdr:colOff>
      <xdr:row>3</xdr:row>
      <xdr:rowOff>165230</xdr:rowOff>
    </xdr:to>
    <xdr:pic>
      <xdr:nvPicPr>
        <xdr:cNvPr id="4" name="Picture 4" descr="jbc_rogo_header">
          <a:extLst>
            <a:ext uri="{FF2B5EF4-FFF2-40B4-BE49-F238E27FC236}">
              <a16:creationId xmlns:a16="http://schemas.microsoft.com/office/drawing/2014/main" id="{D6DD91BF-391B-4454-8C0E-D956D7558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99" y="53975"/>
          <a:ext cx="666751" cy="711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290554</xdr:colOff>
      <xdr:row>46</xdr:row>
      <xdr:rowOff>74635</xdr:rowOff>
    </xdr:from>
    <xdr:to>
      <xdr:col>7</xdr:col>
      <xdr:colOff>636601</xdr:colOff>
      <xdr:row>48</xdr:row>
      <xdr:rowOff>84145</xdr:rowOff>
    </xdr:to>
    <xdr:pic>
      <xdr:nvPicPr>
        <xdr:cNvPr id="5" name="Picture 1">
          <a:extLst>
            <a:ext uri="{FF2B5EF4-FFF2-40B4-BE49-F238E27FC236}">
              <a16:creationId xmlns:a16="http://schemas.microsoft.com/office/drawing/2014/main" id="{B2024D17-F32F-4A6B-8532-2FF80F96C4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8" t="-922"/>
        <a:stretch>
          <a:fillRect/>
        </a:stretch>
      </xdr:blipFill>
      <xdr:spPr bwMode="auto">
        <a:xfrm>
          <a:off x="6691354" y="10133035"/>
          <a:ext cx="346047" cy="3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290554</xdr:colOff>
      <xdr:row>48</xdr:row>
      <xdr:rowOff>71460</xdr:rowOff>
    </xdr:from>
    <xdr:to>
      <xdr:col>7</xdr:col>
      <xdr:colOff>636601</xdr:colOff>
      <xdr:row>51</xdr:row>
      <xdr:rowOff>4770</xdr:rowOff>
    </xdr:to>
    <xdr:pic>
      <xdr:nvPicPr>
        <xdr:cNvPr id="6" name="Picture 2">
          <a:extLst>
            <a:ext uri="{FF2B5EF4-FFF2-40B4-BE49-F238E27FC236}">
              <a16:creationId xmlns:a16="http://schemas.microsoft.com/office/drawing/2014/main" id="{3D7AE793-72C0-42D6-973D-22CF2A30982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18" t="-922"/>
        <a:stretch>
          <a:fillRect/>
        </a:stretch>
      </xdr:blipFill>
      <xdr:spPr bwMode="auto">
        <a:xfrm>
          <a:off x="6691354" y="10482285"/>
          <a:ext cx="346047" cy="371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471988</xdr:colOff>
      <xdr:row>4</xdr:row>
      <xdr:rowOff>203448</xdr:rowOff>
    </xdr:from>
    <xdr:to>
      <xdr:col>7</xdr:col>
      <xdr:colOff>818035</xdr:colOff>
      <xdr:row>6</xdr:row>
      <xdr:rowOff>79608</xdr:rowOff>
    </xdr:to>
    <xdr:pic>
      <xdr:nvPicPr>
        <xdr:cNvPr id="7" name="Picture 3">
          <a:extLst>
            <a:ext uri="{FF2B5EF4-FFF2-40B4-BE49-F238E27FC236}">
              <a16:creationId xmlns:a16="http://schemas.microsoft.com/office/drawing/2014/main" id="{17B82BA0-417E-436B-99B9-D101A50113C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918" t="-922"/>
        <a:stretch>
          <a:fillRect/>
        </a:stretch>
      </xdr:blipFill>
      <xdr:spPr bwMode="auto">
        <a:xfrm>
          <a:off x="6872788" y="1003548"/>
          <a:ext cx="346047" cy="352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177800</xdr:colOff>
      <xdr:row>1</xdr:row>
      <xdr:rowOff>6350</xdr:rowOff>
    </xdr:from>
    <xdr:to>
      <xdr:col>0</xdr:col>
      <xdr:colOff>539750</xdr:colOff>
      <xdr:row>3</xdr:row>
      <xdr:rowOff>31750</xdr:rowOff>
    </xdr:to>
    <xdr:pic>
      <xdr:nvPicPr>
        <xdr:cNvPr id="2" name="Picture 1" descr="jbc_rogo_header">
          <a:extLst>
            <a:ext uri="{FF2B5EF4-FFF2-40B4-BE49-F238E27FC236}">
              <a16:creationId xmlns:a16="http://schemas.microsoft.com/office/drawing/2014/main" id="{289B8F04-146A-486E-BF5B-E5A5FA9A0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53975"/>
          <a:ext cx="3619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177800</xdr:colOff>
      <xdr:row>1</xdr:row>
      <xdr:rowOff>6350</xdr:rowOff>
    </xdr:from>
    <xdr:to>
      <xdr:col>0</xdr:col>
      <xdr:colOff>539750</xdr:colOff>
      <xdr:row>3</xdr:row>
      <xdr:rowOff>31750</xdr:rowOff>
    </xdr:to>
    <xdr:pic>
      <xdr:nvPicPr>
        <xdr:cNvPr id="3" name="Picture 3" descr="jbc_rogo_header">
          <a:extLst>
            <a:ext uri="{FF2B5EF4-FFF2-40B4-BE49-F238E27FC236}">
              <a16:creationId xmlns:a16="http://schemas.microsoft.com/office/drawing/2014/main" id="{080DAD37-1224-44D3-95D8-A44D4F95C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53975"/>
          <a:ext cx="3619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177800</xdr:colOff>
      <xdr:row>1</xdr:row>
      <xdr:rowOff>6350</xdr:rowOff>
    </xdr:from>
    <xdr:to>
      <xdr:col>0</xdr:col>
      <xdr:colOff>539750</xdr:colOff>
      <xdr:row>3</xdr:row>
      <xdr:rowOff>31750</xdr:rowOff>
    </xdr:to>
    <xdr:pic>
      <xdr:nvPicPr>
        <xdr:cNvPr id="4" name="Picture 4" descr="jbc_rogo_header">
          <a:extLst>
            <a:ext uri="{FF2B5EF4-FFF2-40B4-BE49-F238E27FC236}">
              <a16:creationId xmlns:a16="http://schemas.microsoft.com/office/drawing/2014/main" id="{4C9DF841-4B0B-434C-88D3-B8FEFEBBC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53975"/>
          <a:ext cx="3619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469900</xdr:colOff>
      <xdr:row>4</xdr:row>
      <xdr:rowOff>171450</xdr:rowOff>
    </xdr:from>
    <xdr:to>
      <xdr:col>7</xdr:col>
      <xdr:colOff>819150</xdr:colOff>
      <xdr:row>6</xdr:row>
      <xdr:rowOff>57150</xdr:rowOff>
    </xdr:to>
    <xdr:pic>
      <xdr:nvPicPr>
        <xdr:cNvPr id="5" name="Picture 38">
          <a:extLst>
            <a:ext uri="{FF2B5EF4-FFF2-40B4-BE49-F238E27FC236}">
              <a16:creationId xmlns:a16="http://schemas.microsoft.com/office/drawing/2014/main" id="{3EBD5088-C158-4F09-9382-7583662FB1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19" t="-922"/>
        <a:stretch>
          <a:fillRect/>
        </a:stretch>
      </xdr:blipFill>
      <xdr:spPr bwMode="auto">
        <a:xfrm>
          <a:off x="6870700" y="971550"/>
          <a:ext cx="349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元貴 戸髙" id="{7089E613-C9BC-41F3-85B1-247CA6AF5108}" userId="3554b8cff6baa619"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8" dT="2023-06-06T15:25:30.80" personId="{7089E613-C9BC-41F3-85B1-247CA6AF5108}" id="{CC24A8A4-C441-42B5-A539-C9566C7238A6}">
    <text>競技会登録申請書で申請した
リーグ・競技会名を記入する</text>
  </threadedComment>
  <threadedComment ref="H8" dT="2023-06-06T15:26:56.72" personId="{7089E613-C9BC-41F3-85B1-247CA6AF5108}" id="{259C1530-0D24-41E2-97F5-A9336D983A30}">
    <text xml:space="preserve">競技会登録申請書がJBC本部から返ってきたら登録番号を書かれているのでそれを記入する
</text>
  </threadedComment>
  <threadedComment ref="F10" dT="2023-06-06T15:29:40.77" personId="{7089E613-C9BC-41F3-85B1-247CA6AF5108}" id="{322BA80A-72F9-4438-AC65-F7CB6A26BAF5}">
    <text>開催日を記入する
2日間以上ある場合は
このセルに大会開始日
下のセルに大会終了日
を記入する</text>
  </threadedComment>
  <threadedComment ref="F11" dT="2023-06-06T15:29:40.77" personId="{7089E613-C9BC-41F3-85B1-247CA6AF5108}" id="{80A45741-A5A3-41D5-90DE-2A9E7DA9D960}">
    <text>開催日を記入する
2日間以上ある場合は
このセルに大会開始日
下のセルに大会終了日
を記入する</text>
  </threadedComment>
</ThreadedComments>
</file>

<file path=xl/threadedComments/threadedComment2.xml><?xml version="1.0" encoding="utf-8"?>
<ThreadedComments xmlns="http://schemas.microsoft.com/office/spreadsheetml/2018/threadedcomments" xmlns:x="http://schemas.openxmlformats.org/spreadsheetml/2006/main">
  <threadedComment ref="C8" dT="2023-06-06T15:25:30.80" personId="{7089E613-C9BC-41F3-85B1-247CA6AF5108}" id="{CC7AC60A-37A7-41DE-82C4-3B11F5902D93}">
    <text>競技会登録申請書で申請した
リーグ・競技会名を記入する</text>
  </threadedComment>
  <threadedComment ref="H8" dT="2023-06-06T15:26:56.72" personId="{7089E613-C9BC-41F3-85B1-247CA6AF5108}" id="{DD91DD21-4531-42E9-A245-6E99EBBB61E4}">
    <text xml:space="preserve">競技会登録申請書がJBC本部から返ってきたら登録番号を書かれているのでそれを記入する
</text>
  </threadedComment>
  <threadedComment ref="F10" dT="2023-06-06T15:29:40.77" personId="{7089E613-C9BC-41F3-85B1-247CA6AF5108}" id="{94BAB50C-C0A2-42E2-9A28-D416C8BDA0D6}">
    <text>開催日を記入する
2日間以上ある場合は
このセルに大会開始日
下のセルに大会終了日
を記入する</text>
  </threadedComment>
  <threadedComment ref="F11" dT="2023-06-06T15:29:40.77" personId="{7089E613-C9BC-41F3-85B1-247CA6AF5108}" id="{5B94A473-352C-4926-AB55-D68C3CE33CD1}">
    <text>開催日を記入する
2日間以上ある場合は
このセルに大会開始日
下のセルに大会終了日
を記入する</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Q44"/>
  <sheetViews>
    <sheetView showZeros="0" view="pageBreakPreview" zoomScale="85" zoomScaleNormal="100" zoomScaleSheetLayoutView="85" workbookViewId="0">
      <selection activeCell="S10" sqref="S10:U11"/>
    </sheetView>
  </sheetViews>
  <sheetFormatPr defaultRowHeight="14.25"/>
  <cols>
    <col min="1" max="3" width="4.875" customWidth="1"/>
    <col min="4" max="4" width="5.625" customWidth="1"/>
    <col min="5" max="5" width="2.875" customWidth="1"/>
    <col min="6" max="6" width="3.625" customWidth="1"/>
    <col min="7" max="7" width="2.875" customWidth="1"/>
    <col min="8" max="8" width="3.625" customWidth="1"/>
    <col min="9" max="9" width="2.875" customWidth="1"/>
    <col min="10" max="10" width="4.5" customWidth="1"/>
    <col min="11" max="11" width="5.625" customWidth="1"/>
    <col min="12" max="12" width="2.875" customWidth="1"/>
    <col min="13" max="13" width="3.625" customWidth="1"/>
    <col min="14" max="14" width="2.875" customWidth="1"/>
    <col min="15" max="15" width="3.625" customWidth="1"/>
    <col min="16" max="16" width="6.125" customWidth="1"/>
    <col min="17" max="17" width="10.625" customWidth="1"/>
    <col min="18" max="18" width="10.75" customWidth="1"/>
    <col min="19" max="21" width="4.875" customWidth="1"/>
    <col min="22" max="22" width="5.625" customWidth="1"/>
    <col min="23" max="23" width="2.875" customWidth="1"/>
    <col min="24" max="24" width="3.625" customWidth="1"/>
    <col min="25" max="25" width="2.875" customWidth="1"/>
    <col min="26" max="26" width="3.625" customWidth="1"/>
    <col min="27" max="27" width="2.875" customWidth="1"/>
    <col min="28" max="28" width="4.5" customWidth="1"/>
    <col min="29" max="29" width="5.625" customWidth="1"/>
    <col min="30" max="30" width="2.875" customWidth="1"/>
    <col min="31" max="31" width="3.625" customWidth="1"/>
    <col min="32" max="32" width="2.875" customWidth="1"/>
    <col min="33" max="33" width="3.625" customWidth="1"/>
    <col min="34" max="34" width="6.125" customWidth="1"/>
    <col min="35" max="37" width="4.875" customWidth="1"/>
    <col min="38" max="38" width="5.625" customWidth="1"/>
    <col min="39" max="39" width="2.875" customWidth="1"/>
    <col min="40" max="40" width="3.625" customWidth="1"/>
    <col min="41" max="41" width="2.875" customWidth="1"/>
    <col min="42" max="42" width="3.625" customWidth="1"/>
    <col min="43" max="43" width="2.875" customWidth="1"/>
    <col min="44" max="44" width="4.5" customWidth="1"/>
    <col min="45" max="45" width="5.625" customWidth="1"/>
    <col min="46" max="46" width="2.875" customWidth="1"/>
    <col min="47" max="47" width="3.625" customWidth="1"/>
    <col min="48" max="48" width="2.875" customWidth="1"/>
    <col min="49" max="49" width="3.625" customWidth="1"/>
    <col min="50" max="50" width="6.125" customWidth="1"/>
    <col min="51" max="51" width="10.625" customWidth="1"/>
    <col min="52" max="52" width="10.875" customWidth="1"/>
    <col min="53" max="55" width="4.875" customWidth="1"/>
    <col min="56" max="56" width="5.625" customWidth="1"/>
    <col min="57" max="57" width="2.875" customWidth="1"/>
    <col min="58" max="58" width="3.625" customWidth="1"/>
    <col min="59" max="59" width="2.875" customWidth="1"/>
    <col min="60" max="60" width="3.625" customWidth="1"/>
    <col min="61" max="61" width="2.875" customWidth="1"/>
    <col min="62" max="62" width="4.5" customWidth="1"/>
    <col min="63" max="63" width="5.625" customWidth="1"/>
    <col min="64" max="64" width="2.875" customWidth="1"/>
    <col min="65" max="65" width="3.625" customWidth="1"/>
    <col min="66" max="66" width="2.875" customWidth="1"/>
    <col min="67" max="67" width="3.625" customWidth="1"/>
    <col min="68" max="68" width="6.125" customWidth="1"/>
    <col min="69" max="69" width="8.875" customWidth="1"/>
  </cols>
  <sheetData>
    <row r="1" spans="1:69">
      <c r="Q1" s="14"/>
      <c r="AY1" s="14"/>
      <c r="BQ1" s="14"/>
    </row>
    <row r="2" spans="1:69" ht="14.25" customHeight="1">
      <c r="D2" s="176" t="s">
        <v>31</v>
      </c>
      <c r="E2" s="176"/>
      <c r="F2" s="176"/>
      <c r="G2" s="176"/>
      <c r="H2" s="176"/>
      <c r="I2" s="176"/>
      <c r="J2" s="176"/>
      <c r="K2" s="176"/>
      <c r="L2" s="176"/>
      <c r="M2" s="176"/>
      <c r="N2" s="176"/>
      <c r="O2" s="176"/>
      <c r="Q2" s="14"/>
      <c r="V2" s="176" t="str">
        <f>D2</f>
        <v>ＪＢ リ ー グ 公 認 申 請 書</v>
      </c>
      <c r="W2" s="176"/>
      <c r="X2" s="176"/>
      <c r="Y2" s="176"/>
      <c r="Z2" s="176"/>
      <c r="AA2" s="176"/>
      <c r="AB2" s="176"/>
      <c r="AC2" s="176"/>
      <c r="AD2" s="176"/>
      <c r="AE2" s="176"/>
      <c r="AF2" s="176"/>
      <c r="AG2" s="176"/>
      <c r="AL2" s="176" t="str">
        <f>D2</f>
        <v>ＪＢ リ ー グ 公 認 申 請 書</v>
      </c>
      <c r="AM2" s="176"/>
      <c r="AN2" s="176"/>
      <c r="AO2" s="176"/>
      <c r="AP2" s="176"/>
      <c r="AQ2" s="176"/>
      <c r="AR2" s="176"/>
      <c r="AS2" s="176"/>
      <c r="AT2" s="176"/>
      <c r="AU2" s="176"/>
      <c r="AV2" s="176"/>
      <c r="AW2" s="176"/>
      <c r="AY2" s="14"/>
      <c r="BD2" s="176" t="str">
        <f>D2</f>
        <v>ＪＢ リ ー グ 公 認 申 請 書</v>
      </c>
      <c r="BE2" s="176"/>
      <c r="BF2" s="176"/>
      <c r="BG2" s="176"/>
      <c r="BH2" s="176"/>
      <c r="BI2" s="176"/>
      <c r="BJ2" s="176"/>
      <c r="BK2" s="176"/>
      <c r="BL2" s="176"/>
      <c r="BM2" s="176"/>
      <c r="BN2" s="176"/>
      <c r="BO2" s="176"/>
      <c r="BQ2" s="14"/>
    </row>
    <row r="3" spans="1:69" ht="14.25" customHeight="1">
      <c r="D3" s="176"/>
      <c r="E3" s="176"/>
      <c r="F3" s="176"/>
      <c r="G3" s="176"/>
      <c r="H3" s="176"/>
      <c r="I3" s="176"/>
      <c r="J3" s="176"/>
      <c r="K3" s="176"/>
      <c r="L3" s="176"/>
      <c r="M3" s="176"/>
      <c r="N3" s="176"/>
      <c r="O3" s="176"/>
      <c r="Q3" s="14"/>
      <c r="V3" s="176"/>
      <c r="W3" s="176"/>
      <c r="X3" s="176"/>
      <c r="Y3" s="176"/>
      <c r="Z3" s="176"/>
      <c r="AA3" s="176"/>
      <c r="AB3" s="176"/>
      <c r="AC3" s="176"/>
      <c r="AD3" s="176"/>
      <c r="AE3" s="176"/>
      <c r="AF3" s="176"/>
      <c r="AG3" s="176"/>
      <c r="AL3" s="176"/>
      <c r="AM3" s="176"/>
      <c r="AN3" s="176"/>
      <c r="AO3" s="176"/>
      <c r="AP3" s="176"/>
      <c r="AQ3" s="176"/>
      <c r="AR3" s="176"/>
      <c r="AS3" s="176"/>
      <c r="AT3" s="176"/>
      <c r="AU3" s="176"/>
      <c r="AV3" s="176"/>
      <c r="AW3" s="176"/>
      <c r="AY3" s="14"/>
      <c r="BD3" s="176"/>
      <c r="BE3" s="176"/>
      <c r="BF3" s="176"/>
      <c r="BG3" s="176"/>
      <c r="BH3" s="176"/>
      <c r="BI3" s="176"/>
      <c r="BJ3" s="176"/>
      <c r="BK3" s="176"/>
      <c r="BL3" s="176"/>
      <c r="BM3" s="176"/>
      <c r="BN3" s="176"/>
      <c r="BO3" s="176"/>
      <c r="BQ3" s="14"/>
    </row>
    <row r="4" spans="1:69">
      <c r="Q4" s="14"/>
      <c r="AY4" s="14"/>
      <c r="BQ4" s="14"/>
    </row>
    <row r="5" spans="1:69">
      <c r="Q5" s="14"/>
      <c r="AY5" s="14"/>
      <c r="BQ5" s="14"/>
    </row>
    <row r="6" spans="1:69">
      <c r="A6" t="s">
        <v>32</v>
      </c>
      <c r="Q6" s="14"/>
      <c r="S6" t="str">
        <f>A6</f>
        <v>公益財団法人 JAPAN BOWLING　御中</v>
      </c>
      <c r="AI6" t="str">
        <f>A6</f>
        <v>公益財団法人 JAPAN BOWLING　御中</v>
      </c>
      <c r="AY6" s="14"/>
      <c r="BA6" t="str">
        <f>A6</f>
        <v>公益財団法人 JAPAN BOWLING　御中</v>
      </c>
      <c r="BQ6" s="14"/>
    </row>
    <row r="7" spans="1:69" ht="9.75" customHeight="1">
      <c r="Q7" s="14"/>
      <c r="AY7" s="14"/>
      <c r="BQ7" s="14"/>
    </row>
    <row r="8" spans="1:69" ht="34.5" customHeight="1">
      <c r="F8" s="168" t="s">
        <v>26</v>
      </c>
      <c r="G8" s="168"/>
      <c r="H8" s="1" t="s">
        <v>0</v>
      </c>
      <c r="I8" s="169"/>
      <c r="J8" s="169"/>
      <c r="K8" s="169"/>
      <c r="L8" s="169"/>
      <c r="M8" s="169"/>
      <c r="N8" s="169"/>
      <c r="O8" s="169"/>
      <c r="P8" s="169"/>
      <c r="Q8" s="15"/>
      <c r="R8" s="2"/>
      <c r="X8" s="168" t="s">
        <v>26</v>
      </c>
      <c r="Y8" s="168"/>
      <c r="Z8" s="1" t="s">
        <v>0</v>
      </c>
      <c r="AA8" s="169">
        <f>I8</f>
        <v>0</v>
      </c>
      <c r="AB8" s="169"/>
      <c r="AC8" s="169"/>
      <c r="AD8" s="169"/>
      <c r="AE8" s="169"/>
      <c r="AF8" s="169"/>
      <c r="AG8" s="169"/>
      <c r="AH8" s="169"/>
      <c r="AN8" s="168" t="s">
        <v>26</v>
      </c>
      <c r="AO8" s="168"/>
      <c r="AP8" s="1" t="s">
        <v>0</v>
      </c>
      <c r="AQ8" s="169">
        <f>AA8</f>
        <v>0</v>
      </c>
      <c r="AR8" s="169"/>
      <c r="AS8" s="169"/>
      <c r="AT8" s="169"/>
      <c r="AU8" s="169"/>
      <c r="AV8" s="169"/>
      <c r="AW8" s="169"/>
      <c r="AX8" s="169"/>
      <c r="AY8" s="14"/>
      <c r="BF8" s="168" t="s">
        <v>26</v>
      </c>
      <c r="BG8" s="168"/>
      <c r="BH8" s="1" t="s">
        <v>0</v>
      </c>
      <c r="BI8" s="169">
        <f>AQ8</f>
        <v>0</v>
      </c>
      <c r="BJ8" s="169"/>
      <c r="BK8" s="169"/>
      <c r="BL8" s="169"/>
      <c r="BM8" s="169"/>
      <c r="BN8" s="169"/>
      <c r="BO8" s="169"/>
      <c r="BP8" s="169"/>
      <c r="BQ8" s="14"/>
    </row>
    <row r="9" spans="1:69" ht="6.75" customHeight="1">
      <c r="Q9" s="14"/>
      <c r="AY9" s="14"/>
      <c r="BQ9" s="14"/>
    </row>
    <row r="10" spans="1:69" ht="14.25" customHeight="1">
      <c r="A10" s="175" t="s">
        <v>1</v>
      </c>
      <c r="B10" s="175"/>
      <c r="C10" s="175"/>
      <c r="D10" s="181"/>
      <c r="E10" s="181"/>
      <c r="F10" s="181"/>
      <c r="G10" s="181"/>
      <c r="H10" s="181"/>
      <c r="I10" s="181"/>
      <c r="J10" s="181"/>
      <c r="K10" s="181"/>
      <c r="L10" s="181"/>
      <c r="M10" s="181"/>
      <c r="N10" s="181"/>
      <c r="O10" s="181"/>
      <c r="P10" s="181"/>
      <c r="Q10" s="15"/>
      <c r="R10" s="2"/>
      <c r="S10" s="175" t="s">
        <v>1</v>
      </c>
      <c r="T10" s="175"/>
      <c r="U10" s="175"/>
      <c r="V10" s="168">
        <f>D10</f>
        <v>0</v>
      </c>
      <c r="W10" s="168"/>
      <c r="X10" s="168"/>
      <c r="Y10" s="168"/>
      <c r="Z10" s="168"/>
      <c r="AA10" s="168"/>
      <c r="AB10" s="168"/>
      <c r="AC10" s="168"/>
      <c r="AD10" s="168"/>
      <c r="AE10" s="168"/>
      <c r="AF10" s="168"/>
      <c r="AG10" s="168"/>
      <c r="AH10" s="168"/>
      <c r="AI10" s="175" t="s">
        <v>1</v>
      </c>
      <c r="AJ10" s="175"/>
      <c r="AK10" s="175"/>
      <c r="AL10" s="168">
        <f>V10</f>
        <v>0</v>
      </c>
      <c r="AM10" s="168"/>
      <c r="AN10" s="168"/>
      <c r="AO10" s="168"/>
      <c r="AP10" s="168"/>
      <c r="AQ10" s="168"/>
      <c r="AR10" s="168"/>
      <c r="AS10" s="168"/>
      <c r="AT10" s="168"/>
      <c r="AU10" s="168"/>
      <c r="AV10" s="168"/>
      <c r="AW10" s="168"/>
      <c r="AX10" s="168"/>
      <c r="AY10" s="14"/>
      <c r="BA10" s="175" t="s">
        <v>1</v>
      </c>
      <c r="BB10" s="175"/>
      <c r="BC10" s="175"/>
      <c r="BD10" s="168">
        <f>AL10</f>
        <v>0</v>
      </c>
      <c r="BE10" s="168"/>
      <c r="BF10" s="168"/>
      <c r="BG10" s="168"/>
      <c r="BH10" s="168"/>
      <c r="BI10" s="168"/>
      <c r="BJ10" s="168"/>
      <c r="BK10" s="168"/>
      <c r="BL10" s="168"/>
      <c r="BM10" s="168"/>
      <c r="BN10" s="168"/>
      <c r="BO10" s="168"/>
      <c r="BP10" s="168"/>
      <c r="BQ10" s="14"/>
    </row>
    <row r="11" spans="1:69">
      <c r="A11" s="175"/>
      <c r="B11" s="175"/>
      <c r="C11" s="175"/>
      <c r="D11" s="180"/>
      <c r="E11" s="180"/>
      <c r="F11" s="180"/>
      <c r="G11" s="180"/>
      <c r="H11" s="180"/>
      <c r="I11" s="180"/>
      <c r="J11" s="180"/>
      <c r="K11" s="180"/>
      <c r="L11" s="180"/>
      <c r="M11" s="180"/>
      <c r="N11" s="180"/>
      <c r="O11" s="180"/>
      <c r="P11" s="180"/>
      <c r="Q11" s="15"/>
      <c r="R11" s="2"/>
      <c r="S11" s="175"/>
      <c r="T11" s="175"/>
      <c r="U11" s="175"/>
      <c r="V11" s="169"/>
      <c r="W11" s="169"/>
      <c r="X11" s="169"/>
      <c r="Y11" s="169"/>
      <c r="Z11" s="169"/>
      <c r="AA11" s="169"/>
      <c r="AB11" s="169"/>
      <c r="AC11" s="169"/>
      <c r="AD11" s="169"/>
      <c r="AE11" s="169"/>
      <c r="AF11" s="169"/>
      <c r="AG11" s="169"/>
      <c r="AH11" s="169"/>
      <c r="AI11" s="175"/>
      <c r="AJ11" s="175"/>
      <c r="AK11" s="175"/>
      <c r="AL11" s="169"/>
      <c r="AM11" s="169"/>
      <c r="AN11" s="169"/>
      <c r="AO11" s="169"/>
      <c r="AP11" s="169"/>
      <c r="AQ11" s="169"/>
      <c r="AR11" s="169"/>
      <c r="AS11" s="169"/>
      <c r="AT11" s="169"/>
      <c r="AU11" s="169"/>
      <c r="AV11" s="169"/>
      <c r="AW11" s="169"/>
      <c r="AX11" s="169"/>
      <c r="AY11" s="14"/>
      <c r="BA11" s="175"/>
      <c r="BB11" s="175"/>
      <c r="BC11" s="175"/>
      <c r="BD11" s="169"/>
      <c r="BE11" s="169"/>
      <c r="BF11" s="169"/>
      <c r="BG11" s="169"/>
      <c r="BH11" s="169"/>
      <c r="BI11" s="169"/>
      <c r="BJ11" s="169"/>
      <c r="BK11" s="169"/>
      <c r="BL11" s="169"/>
      <c r="BM11" s="169"/>
      <c r="BN11" s="169"/>
      <c r="BO11" s="169"/>
      <c r="BP11" s="169"/>
      <c r="BQ11" s="14"/>
    </row>
    <row r="12" spans="1:69" ht="6.75" customHeight="1">
      <c r="A12" s="9"/>
      <c r="B12" s="9"/>
      <c r="C12" s="9"/>
      <c r="Q12" s="14"/>
      <c r="S12" s="9"/>
      <c r="T12" s="9"/>
      <c r="U12" s="9"/>
      <c r="AI12" s="9"/>
      <c r="AJ12" s="9"/>
      <c r="AK12" s="9"/>
      <c r="AY12" s="14"/>
      <c r="BA12" s="9"/>
      <c r="BB12" s="9"/>
      <c r="BC12" s="9"/>
      <c r="BQ12" s="14"/>
    </row>
    <row r="13" spans="1:69" ht="14.25" customHeight="1">
      <c r="A13" s="175" t="s">
        <v>2</v>
      </c>
      <c r="B13" s="175"/>
      <c r="C13" s="175"/>
      <c r="D13" s="168" t="s">
        <v>109</v>
      </c>
      <c r="E13" s="168"/>
      <c r="F13" s="168"/>
      <c r="G13" s="168"/>
      <c r="H13" s="168"/>
      <c r="I13" s="168"/>
      <c r="J13" s="168"/>
      <c r="K13" s="168"/>
      <c r="L13" s="168"/>
      <c r="M13" s="168"/>
      <c r="N13" s="168"/>
      <c r="O13" s="168"/>
      <c r="P13" s="168"/>
      <c r="Q13" s="15"/>
      <c r="R13" s="2"/>
      <c r="S13" s="175" t="s">
        <v>2</v>
      </c>
      <c r="T13" s="175"/>
      <c r="U13" s="175"/>
      <c r="V13" s="168" t="str">
        <f>D13</f>
        <v>大分県ボウリング連盟</v>
      </c>
      <c r="W13" s="168"/>
      <c r="X13" s="168"/>
      <c r="Y13" s="168"/>
      <c r="Z13" s="168"/>
      <c r="AA13" s="168"/>
      <c r="AB13" s="168"/>
      <c r="AC13" s="168"/>
      <c r="AD13" s="168"/>
      <c r="AE13" s="168"/>
      <c r="AF13" s="168"/>
      <c r="AG13" s="168"/>
      <c r="AH13" s="168"/>
      <c r="AI13" s="175" t="s">
        <v>2</v>
      </c>
      <c r="AJ13" s="175"/>
      <c r="AK13" s="175"/>
      <c r="AL13" s="168" t="str">
        <f>V13</f>
        <v>大分県ボウリング連盟</v>
      </c>
      <c r="AM13" s="168"/>
      <c r="AN13" s="168"/>
      <c r="AO13" s="168"/>
      <c r="AP13" s="168"/>
      <c r="AQ13" s="168"/>
      <c r="AR13" s="168"/>
      <c r="AS13" s="168"/>
      <c r="AT13" s="168"/>
      <c r="AU13" s="168"/>
      <c r="AV13" s="168"/>
      <c r="AW13" s="168"/>
      <c r="AX13" s="168"/>
      <c r="AY13" s="14"/>
      <c r="BA13" s="175" t="s">
        <v>2</v>
      </c>
      <c r="BB13" s="175"/>
      <c r="BC13" s="175"/>
      <c r="BD13" s="168" t="str">
        <f>AL13</f>
        <v>大分県ボウリング連盟</v>
      </c>
      <c r="BE13" s="168"/>
      <c r="BF13" s="168"/>
      <c r="BG13" s="168"/>
      <c r="BH13" s="168"/>
      <c r="BI13" s="168"/>
      <c r="BJ13" s="168"/>
      <c r="BK13" s="168"/>
      <c r="BL13" s="168"/>
      <c r="BM13" s="168"/>
      <c r="BN13" s="168"/>
      <c r="BO13" s="168"/>
      <c r="BP13" s="168"/>
      <c r="BQ13" s="14"/>
    </row>
    <row r="14" spans="1:69">
      <c r="A14" s="175"/>
      <c r="B14" s="175"/>
      <c r="C14" s="175"/>
      <c r="D14" s="169"/>
      <c r="E14" s="169"/>
      <c r="F14" s="169"/>
      <c r="G14" s="169"/>
      <c r="H14" s="169"/>
      <c r="I14" s="169"/>
      <c r="J14" s="169"/>
      <c r="K14" s="169"/>
      <c r="L14" s="169"/>
      <c r="M14" s="169"/>
      <c r="N14" s="169"/>
      <c r="O14" s="169"/>
      <c r="P14" s="169"/>
      <c r="Q14" s="15"/>
      <c r="R14" s="2"/>
      <c r="S14" s="175"/>
      <c r="T14" s="175"/>
      <c r="U14" s="175"/>
      <c r="V14" s="169"/>
      <c r="W14" s="169"/>
      <c r="X14" s="169"/>
      <c r="Y14" s="169"/>
      <c r="Z14" s="169"/>
      <c r="AA14" s="169"/>
      <c r="AB14" s="169"/>
      <c r="AC14" s="169"/>
      <c r="AD14" s="169"/>
      <c r="AE14" s="169"/>
      <c r="AF14" s="169"/>
      <c r="AG14" s="169"/>
      <c r="AH14" s="169"/>
      <c r="AI14" s="175"/>
      <c r="AJ14" s="175"/>
      <c r="AK14" s="175"/>
      <c r="AL14" s="169"/>
      <c r="AM14" s="169"/>
      <c r="AN14" s="169"/>
      <c r="AO14" s="169"/>
      <c r="AP14" s="169"/>
      <c r="AQ14" s="169"/>
      <c r="AR14" s="169"/>
      <c r="AS14" s="169"/>
      <c r="AT14" s="169"/>
      <c r="AU14" s="169"/>
      <c r="AV14" s="169"/>
      <c r="AW14" s="169"/>
      <c r="AX14" s="169"/>
      <c r="AY14" s="14"/>
      <c r="BA14" s="175"/>
      <c r="BB14" s="175"/>
      <c r="BC14" s="175"/>
      <c r="BD14" s="169"/>
      <c r="BE14" s="169"/>
      <c r="BF14" s="169"/>
      <c r="BG14" s="169"/>
      <c r="BH14" s="169"/>
      <c r="BI14" s="169"/>
      <c r="BJ14" s="169"/>
      <c r="BK14" s="169"/>
      <c r="BL14" s="169"/>
      <c r="BM14" s="169"/>
      <c r="BN14" s="169"/>
      <c r="BO14" s="169"/>
      <c r="BP14" s="169"/>
      <c r="BQ14" s="14"/>
    </row>
    <row r="15" spans="1:69" ht="6.75" customHeight="1">
      <c r="A15" s="9"/>
      <c r="B15" s="9"/>
      <c r="C15" s="9"/>
      <c r="Q15" s="14"/>
      <c r="S15" s="9"/>
      <c r="T15" s="9"/>
      <c r="U15" s="9"/>
      <c r="AI15" s="9"/>
      <c r="AJ15" s="9"/>
      <c r="AK15" s="9"/>
      <c r="AY15" s="14"/>
      <c r="BA15" s="9"/>
      <c r="BB15" s="9"/>
      <c r="BC15" s="9"/>
      <c r="BQ15" s="14"/>
    </row>
    <row r="16" spans="1:69" ht="14.25" customHeight="1">
      <c r="A16" s="175" t="s">
        <v>3</v>
      </c>
      <c r="B16" s="175"/>
      <c r="C16" s="175"/>
      <c r="D16" s="181"/>
      <c r="E16" s="181"/>
      <c r="F16" s="181"/>
      <c r="G16" s="181"/>
      <c r="H16" s="181"/>
      <c r="I16" s="181"/>
      <c r="J16" s="168" t="s">
        <v>13</v>
      </c>
      <c r="K16" s="168"/>
      <c r="L16" s="168"/>
      <c r="M16" s="182"/>
      <c r="N16" s="182"/>
      <c r="O16" s="182"/>
      <c r="P16" s="182"/>
      <c r="Q16" s="16"/>
      <c r="R16" s="12"/>
      <c r="S16" s="175" t="s">
        <v>3</v>
      </c>
      <c r="T16" s="175"/>
      <c r="U16" s="175"/>
      <c r="V16" s="168">
        <f>D16</f>
        <v>0</v>
      </c>
      <c r="W16" s="168"/>
      <c r="X16" s="168"/>
      <c r="Y16" s="168"/>
      <c r="Z16" s="168"/>
      <c r="AA16" s="168"/>
      <c r="AB16" s="168" t="s">
        <v>13</v>
      </c>
      <c r="AC16" s="168"/>
      <c r="AD16" s="168"/>
      <c r="AE16" s="173">
        <f>M16</f>
        <v>0</v>
      </c>
      <c r="AF16" s="173"/>
      <c r="AG16" s="173"/>
      <c r="AH16" s="173"/>
      <c r="AI16" s="175" t="s">
        <v>3</v>
      </c>
      <c r="AJ16" s="175"/>
      <c r="AK16" s="175"/>
      <c r="AL16" s="168">
        <f>V16</f>
        <v>0</v>
      </c>
      <c r="AM16" s="168"/>
      <c r="AN16" s="168"/>
      <c r="AO16" s="168"/>
      <c r="AP16" s="168"/>
      <c r="AQ16" s="168"/>
      <c r="AR16" s="168" t="s">
        <v>13</v>
      </c>
      <c r="AS16" s="168"/>
      <c r="AT16" s="168"/>
      <c r="AU16" s="173">
        <f>AE16</f>
        <v>0</v>
      </c>
      <c r="AV16" s="173"/>
      <c r="AW16" s="173"/>
      <c r="AX16" s="173"/>
      <c r="AY16" s="14"/>
      <c r="BA16" s="175" t="s">
        <v>3</v>
      </c>
      <c r="BB16" s="175"/>
      <c r="BC16" s="175"/>
      <c r="BD16" s="168">
        <f>AL16</f>
        <v>0</v>
      </c>
      <c r="BE16" s="168"/>
      <c r="BF16" s="168"/>
      <c r="BG16" s="168"/>
      <c r="BH16" s="168"/>
      <c r="BI16" s="168"/>
      <c r="BJ16" s="168" t="s">
        <v>13</v>
      </c>
      <c r="BK16" s="168"/>
      <c r="BL16" s="168"/>
      <c r="BM16" s="173">
        <f>AU16</f>
        <v>0</v>
      </c>
      <c r="BN16" s="173"/>
      <c r="BO16" s="173"/>
      <c r="BP16" s="173"/>
      <c r="BQ16" s="14"/>
    </row>
    <row r="17" spans="1:69" ht="14.25" customHeight="1">
      <c r="A17" s="178" t="s">
        <v>4</v>
      </c>
      <c r="B17" s="178"/>
      <c r="C17" s="178"/>
      <c r="D17" s="180"/>
      <c r="E17" s="180"/>
      <c r="F17" s="180"/>
      <c r="G17" s="180"/>
      <c r="H17" s="180"/>
      <c r="I17" s="180"/>
      <c r="J17" s="168"/>
      <c r="K17" s="168"/>
      <c r="L17" s="168"/>
      <c r="M17" s="183"/>
      <c r="N17" s="183"/>
      <c r="O17" s="183"/>
      <c r="P17" s="183"/>
      <c r="Q17" s="16"/>
      <c r="R17" s="12"/>
      <c r="S17" s="178" t="s">
        <v>4</v>
      </c>
      <c r="T17" s="178"/>
      <c r="U17" s="178"/>
      <c r="V17" s="169"/>
      <c r="W17" s="169"/>
      <c r="X17" s="169"/>
      <c r="Y17" s="169"/>
      <c r="Z17" s="169"/>
      <c r="AA17" s="169"/>
      <c r="AB17" s="168"/>
      <c r="AC17" s="168"/>
      <c r="AD17" s="168"/>
      <c r="AE17" s="177"/>
      <c r="AF17" s="177"/>
      <c r="AG17" s="177"/>
      <c r="AH17" s="177"/>
      <c r="AI17" s="178" t="s">
        <v>4</v>
      </c>
      <c r="AJ17" s="178"/>
      <c r="AK17" s="178"/>
      <c r="AL17" s="169"/>
      <c r="AM17" s="169"/>
      <c r="AN17" s="169"/>
      <c r="AO17" s="169"/>
      <c r="AP17" s="169"/>
      <c r="AQ17" s="169"/>
      <c r="AR17" s="168"/>
      <c r="AS17" s="168"/>
      <c r="AT17" s="168"/>
      <c r="AU17" s="177"/>
      <c r="AV17" s="177"/>
      <c r="AW17" s="177"/>
      <c r="AX17" s="177"/>
      <c r="AY17" s="14"/>
      <c r="BA17" s="178" t="s">
        <v>4</v>
      </c>
      <c r="BB17" s="178"/>
      <c r="BC17" s="178"/>
      <c r="BD17" s="169"/>
      <c r="BE17" s="169"/>
      <c r="BF17" s="169"/>
      <c r="BG17" s="169"/>
      <c r="BH17" s="169"/>
      <c r="BI17" s="169"/>
      <c r="BJ17" s="168"/>
      <c r="BK17" s="168"/>
      <c r="BL17" s="168"/>
      <c r="BM17" s="177"/>
      <c r="BN17" s="177"/>
      <c r="BO17" s="177"/>
      <c r="BP17" s="177"/>
      <c r="BQ17" s="14"/>
    </row>
    <row r="18" spans="1:69" ht="6.75" customHeight="1">
      <c r="A18" s="9"/>
      <c r="B18" s="9"/>
      <c r="C18" s="9"/>
      <c r="J18" s="168" t="s">
        <v>28</v>
      </c>
      <c r="K18" s="168"/>
      <c r="L18" s="168"/>
      <c r="M18" s="170">
        <f>_xlfn.XLOOKUP(M16,会場!B2:B21,会場!C2:C21)</f>
        <v>0</v>
      </c>
      <c r="N18" s="170"/>
      <c r="O18" s="170"/>
      <c r="P18" s="170"/>
      <c r="Q18" s="15"/>
      <c r="R18" s="2"/>
      <c r="S18" s="9"/>
      <c r="T18" s="9"/>
      <c r="U18" s="9"/>
      <c r="AB18" s="168" t="s">
        <v>28</v>
      </c>
      <c r="AC18" s="168"/>
      <c r="AD18" s="168"/>
      <c r="AE18" s="170">
        <f>M18</f>
        <v>0</v>
      </c>
      <c r="AF18" s="170"/>
      <c r="AG18" s="170"/>
      <c r="AH18" s="170"/>
      <c r="AI18" s="9"/>
      <c r="AJ18" s="9"/>
      <c r="AK18" s="9"/>
      <c r="AR18" s="168" t="s">
        <v>28</v>
      </c>
      <c r="AS18" s="168"/>
      <c r="AT18" s="168"/>
      <c r="AU18" s="170">
        <f>M18</f>
        <v>0</v>
      </c>
      <c r="AV18" s="170"/>
      <c r="AW18" s="170"/>
      <c r="AX18" s="170"/>
      <c r="AY18" s="14"/>
      <c r="BA18" s="9"/>
      <c r="BB18" s="9"/>
      <c r="BC18" s="9"/>
      <c r="BJ18" s="168" t="s">
        <v>28</v>
      </c>
      <c r="BK18" s="168"/>
      <c r="BL18" s="168"/>
      <c r="BM18" s="170">
        <f>M18</f>
        <v>0</v>
      </c>
      <c r="BN18" s="170"/>
      <c r="BO18" s="170"/>
      <c r="BP18" s="170"/>
      <c r="BQ18" s="14"/>
    </row>
    <row r="19" spans="1:69" ht="14.25" customHeight="1">
      <c r="A19" s="175" t="s">
        <v>5</v>
      </c>
      <c r="B19" s="175"/>
      <c r="C19" s="175"/>
      <c r="D19" s="181"/>
      <c r="E19" s="181"/>
      <c r="F19" s="181"/>
      <c r="G19" s="181"/>
      <c r="H19" s="181"/>
      <c r="I19" s="181"/>
      <c r="J19" s="168"/>
      <c r="K19" s="168"/>
      <c r="L19" s="168"/>
      <c r="M19" s="169"/>
      <c r="N19" s="169"/>
      <c r="O19" s="169"/>
      <c r="P19" s="169"/>
      <c r="Q19" s="15"/>
      <c r="R19" s="2"/>
      <c r="S19" s="175" t="s">
        <v>5</v>
      </c>
      <c r="T19" s="175"/>
      <c r="U19" s="175"/>
      <c r="V19" s="168">
        <f>D19</f>
        <v>0</v>
      </c>
      <c r="W19" s="168"/>
      <c r="X19" s="168"/>
      <c r="Y19" s="168"/>
      <c r="Z19" s="168"/>
      <c r="AA19" s="168"/>
      <c r="AB19" s="168"/>
      <c r="AC19" s="168"/>
      <c r="AD19" s="168"/>
      <c r="AE19" s="169"/>
      <c r="AF19" s="169"/>
      <c r="AG19" s="169"/>
      <c r="AH19" s="169"/>
      <c r="AI19" s="175" t="s">
        <v>5</v>
      </c>
      <c r="AJ19" s="175"/>
      <c r="AK19" s="175"/>
      <c r="AL19" s="168">
        <f>V19</f>
        <v>0</v>
      </c>
      <c r="AM19" s="168"/>
      <c r="AN19" s="168"/>
      <c r="AO19" s="168"/>
      <c r="AP19" s="168"/>
      <c r="AQ19" s="168"/>
      <c r="AR19" s="168"/>
      <c r="AS19" s="168"/>
      <c r="AT19" s="168"/>
      <c r="AU19" s="169"/>
      <c r="AV19" s="169"/>
      <c r="AW19" s="169"/>
      <c r="AX19" s="169"/>
      <c r="AY19" s="14"/>
      <c r="BA19" s="175" t="s">
        <v>5</v>
      </c>
      <c r="BB19" s="175"/>
      <c r="BC19" s="175"/>
      <c r="BD19" s="168">
        <f>AL19</f>
        <v>0</v>
      </c>
      <c r="BE19" s="168"/>
      <c r="BF19" s="168"/>
      <c r="BG19" s="168"/>
      <c r="BH19" s="168"/>
      <c r="BI19" s="168"/>
      <c r="BJ19" s="168"/>
      <c r="BK19" s="168"/>
      <c r="BL19" s="168"/>
      <c r="BM19" s="169"/>
      <c r="BN19" s="169"/>
      <c r="BO19" s="169"/>
      <c r="BP19" s="169"/>
      <c r="BQ19" s="14"/>
    </row>
    <row r="20" spans="1:69">
      <c r="A20" s="175"/>
      <c r="B20" s="175"/>
      <c r="C20" s="175"/>
      <c r="D20" s="180"/>
      <c r="E20" s="180"/>
      <c r="F20" s="180"/>
      <c r="G20" s="180"/>
      <c r="H20" s="180"/>
      <c r="I20" s="180"/>
      <c r="J20" s="168" t="s">
        <v>27</v>
      </c>
      <c r="K20" s="168"/>
      <c r="L20" s="168"/>
      <c r="M20" s="170" t="e">
        <f>_xlfn.XLOOKUP(M18,会場!C2:C21,会場!D2:D21)</f>
        <v>#N/A</v>
      </c>
      <c r="N20" s="170"/>
      <c r="O20" s="170"/>
      <c r="P20" s="170"/>
      <c r="Q20" s="15"/>
      <c r="R20" s="2"/>
      <c r="S20" s="175"/>
      <c r="T20" s="175"/>
      <c r="U20" s="175"/>
      <c r="V20" s="169"/>
      <c r="W20" s="169"/>
      <c r="X20" s="169"/>
      <c r="Y20" s="169"/>
      <c r="Z20" s="169"/>
      <c r="AA20" s="169"/>
      <c r="AB20" s="168" t="s">
        <v>27</v>
      </c>
      <c r="AC20" s="168"/>
      <c r="AD20" s="168"/>
      <c r="AE20" s="170" t="e">
        <f>M20</f>
        <v>#N/A</v>
      </c>
      <c r="AF20" s="170"/>
      <c r="AG20" s="170"/>
      <c r="AH20" s="170"/>
      <c r="AI20" s="175"/>
      <c r="AJ20" s="175"/>
      <c r="AK20" s="175"/>
      <c r="AL20" s="169"/>
      <c r="AM20" s="169"/>
      <c r="AN20" s="169"/>
      <c r="AO20" s="169"/>
      <c r="AP20" s="169"/>
      <c r="AQ20" s="169"/>
      <c r="AR20" s="168" t="s">
        <v>27</v>
      </c>
      <c r="AS20" s="168"/>
      <c r="AT20" s="168"/>
      <c r="AU20" s="170" t="e">
        <f>M20</f>
        <v>#N/A</v>
      </c>
      <c r="AV20" s="170"/>
      <c r="AW20" s="170"/>
      <c r="AX20" s="170"/>
      <c r="AY20" s="14"/>
      <c r="BA20" s="175"/>
      <c r="BB20" s="175"/>
      <c r="BC20" s="175"/>
      <c r="BD20" s="169"/>
      <c r="BE20" s="169"/>
      <c r="BF20" s="169"/>
      <c r="BG20" s="169"/>
      <c r="BH20" s="169"/>
      <c r="BI20" s="169"/>
      <c r="BJ20" s="168" t="s">
        <v>27</v>
      </c>
      <c r="BK20" s="168"/>
      <c r="BL20" s="168"/>
      <c r="BM20" s="170" t="e">
        <f>AU20</f>
        <v>#N/A</v>
      </c>
      <c r="BN20" s="170"/>
      <c r="BO20" s="170"/>
      <c r="BP20" s="170"/>
      <c r="BQ20" s="14"/>
    </row>
    <row r="21" spans="1:69" ht="6.75" customHeight="1">
      <c r="A21" s="9"/>
      <c r="B21" s="9"/>
      <c r="C21" s="9"/>
      <c r="J21" s="168"/>
      <c r="K21" s="168"/>
      <c r="L21" s="168"/>
      <c r="M21" s="169"/>
      <c r="N21" s="169"/>
      <c r="O21" s="169"/>
      <c r="P21" s="169"/>
      <c r="Q21" s="15"/>
      <c r="R21" s="2"/>
      <c r="S21" s="9"/>
      <c r="T21" s="9"/>
      <c r="U21" s="9"/>
      <c r="AB21" s="168"/>
      <c r="AC21" s="168"/>
      <c r="AD21" s="168"/>
      <c r="AE21" s="169"/>
      <c r="AF21" s="169"/>
      <c r="AG21" s="169"/>
      <c r="AH21" s="169"/>
      <c r="AI21" s="9"/>
      <c r="AJ21" s="9"/>
      <c r="AK21" s="9"/>
      <c r="AR21" s="168"/>
      <c r="AS21" s="168"/>
      <c r="AT21" s="168"/>
      <c r="AU21" s="169"/>
      <c r="AV21" s="169"/>
      <c r="AW21" s="169"/>
      <c r="AX21" s="169"/>
      <c r="AY21" s="14"/>
      <c r="BA21" s="9"/>
      <c r="BB21" s="9"/>
      <c r="BC21" s="9"/>
      <c r="BJ21" s="168"/>
      <c r="BK21" s="168"/>
      <c r="BL21" s="168"/>
      <c r="BM21" s="169"/>
      <c r="BN21" s="169"/>
      <c r="BO21" s="169"/>
      <c r="BP21" s="169"/>
      <c r="BQ21" s="14"/>
    </row>
    <row r="22" spans="1:69" ht="14.25" customHeight="1">
      <c r="A22" s="175" t="s">
        <v>6</v>
      </c>
      <c r="B22" s="175"/>
      <c r="C22" s="175"/>
      <c r="D22" s="181"/>
      <c r="E22" s="181"/>
      <c r="F22" s="181"/>
      <c r="G22" s="181"/>
      <c r="H22" s="181"/>
      <c r="I22" s="168" t="s">
        <v>25</v>
      </c>
      <c r="M22" s="184"/>
      <c r="N22" s="184"/>
      <c r="O22" s="170" t="s">
        <v>14</v>
      </c>
      <c r="P22" s="170"/>
      <c r="Q22" s="15"/>
      <c r="R22" s="2"/>
      <c r="S22" s="175" t="s">
        <v>6</v>
      </c>
      <c r="T22" s="175"/>
      <c r="U22" s="175"/>
      <c r="V22" s="168">
        <f>D22</f>
        <v>0</v>
      </c>
      <c r="W22" s="168"/>
      <c r="X22" s="168"/>
      <c r="Y22" s="168"/>
      <c r="Z22" s="168"/>
      <c r="AA22" s="168" t="s">
        <v>25</v>
      </c>
      <c r="AE22" s="170">
        <f>M22</f>
        <v>0</v>
      </c>
      <c r="AF22" s="170"/>
      <c r="AG22" s="170" t="s">
        <v>14</v>
      </c>
      <c r="AH22" s="170"/>
      <c r="AI22" s="175" t="s">
        <v>6</v>
      </c>
      <c r="AJ22" s="175"/>
      <c r="AK22" s="175"/>
      <c r="AL22" s="168">
        <f>V22</f>
        <v>0</v>
      </c>
      <c r="AM22" s="168"/>
      <c r="AN22" s="168"/>
      <c r="AO22" s="168"/>
      <c r="AP22" s="168"/>
      <c r="AQ22" s="168" t="s">
        <v>25</v>
      </c>
      <c r="AU22" s="170">
        <f>AE22</f>
        <v>0</v>
      </c>
      <c r="AV22" s="170"/>
      <c r="AW22" s="170" t="s">
        <v>14</v>
      </c>
      <c r="AX22" s="170"/>
      <c r="AY22" s="14"/>
      <c r="BA22" s="175" t="s">
        <v>6</v>
      </c>
      <c r="BB22" s="175"/>
      <c r="BC22" s="175"/>
      <c r="BD22" s="168">
        <f>AL22</f>
        <v>0</v>
      </c>
      <c r="BE22" s="168"/>
      <c r="BF22" s="168"/>
      <c r="BG22" s="168"/>
      <c r="BH22" s="168"/>
      <c r="BI22" s="168" t="s">
        <v>25</v>
      </c>
      <c r="BM22" s="170">
        <f>AU22</f>
        <v>0</v>
      </c>
      <c r="BN22" s="170"/>
      <c r="BO22" s="170" t="s">
        <v>14</v>
      </c>
      <c r="BP22" s="170"/>
      <c r="BQ22" s="14"/>
    </row>
    <row r="23" spans="1:69">
      <c r="A23" s="175"/>
      <c r="B23" s="175"/>
      <c r="C23" s="175"/>
      <c r="D23" s="180"/>
      <c r="E23" s="180"/>
      <c r="F23" s="180"/>
      <c r="G23" s="180"/>
      <c r="H23" s="180"/>
      <c r="I23" s="169"/>
      <c r="M23" s="180"/>
      <c r="N23" s="180"/>
      <c r="O23" s="169"/>
      <c r="P23" s="169"/>
      <c r="Q23" s="15"/>
      <c r="R23" s="2"/>
      <c r="S23" s="175"/>
      <c r="T23" s="175"/>
      <c r="U23" s="175"/>
      <c r="V23" s="169"/>
      <c r="W23" s="169"/>
      <c r="X23" s="169"/>
      <c r="Y23" s="169"/>
      <c r="Z23" s="169"/>
      <c r="AA23" s="169"/>
      <c r="AE23" s="169"/>
      <c r="AF23" s="169"/>
      <c r="AG23" s="169"/>
      <c r="AH23" s="169"/>
      <c r="AI23" s="175"/>
      <c r="AJ23" s="175"/>
      <c r="AK23" s="175"/>
      <c r="AL23" s="169"/>
      <c r="AM23" s="169"/>
      <c r="AN23" s="169"/>
      <c r="AO23" s="169"/>
      <c r="AP23" s="169"/>
      <c r="AQ23" s="169"/>
      <c r="AU23" s="169"/>
      <c r="AV23" s="169"/>
      <c r="AW23" s="169"/>
      <c r="AX23" s="169"/>
      <c r="AY23" s="14"/>
      <c r="BA23" s="175"/>
      <c r="BB23" s="175"/>
      <c r="BC23" s="175"/>
      <c r="BD23" s="169"/>
      <c r="BE23" s="169"/>
      <c r="BF23" s="169"/>
      <c r="BG23" s="169"/>
      <c r="BH23" s="169"/>
      <c r="BI23" s="169"/>
      <c r="BM23" s="169"/>
      <c r="BN23" s="169"/>
      <c r="BO23" s="169"/>
      <c r="BP23" s="169"/>
      <c r="BQ23" s="14"/>
    </row>
    <row r="24" spans="1:69" ht="6.75" customHeight="1">
      <c r="A24" s="9"/>
      <c r="B24" s="9"/>
      <c r="C24" s="9"/>
      <c r="Q24" s="14"/>
      <c r="S24" s="9"/>
      <c r="T24" s="9"/>
      <c r="U24" s="9"/>
      <c r="AI24" s="9"/>
      <c r="AJ24" s="9"/>
      <c r="AK24" s="9"/>
      <c r="AY24" s="14"/>
      <c r="BA24" s="9"/>
      <c r="BB24" s="9"/>
      <c r="BC24" s="9"/>
      <c r="BQ24" s="14"/>
    </row>
    <row r="25" spans="1:69" ht="30.75" customHeight="1">
      <c r="A25" s="175" t="s">
        <v>7</v>
      </c>
      <c r="B25" s="175"/>
      <c r="C25" s="175"/>
      <c r="D25" s="59"/>
      <c r="E25" s="6" t="s">
        <v>16</v>
      </c>
      <c r="F25" s="1"/>
      <c r="H25" s="180"/>
      <c r="I25" s="180"/>
      <c r="J25" s="6" t="s">
        <v>15</v>
      </c>
      <c r="L25" s="1"/>
      <c r="M25" s="1"/>
      <c r="N25" s="8" t="s">
        <v>17</v>
      </c>
      <c r="O25" s="59"/>
      <c r="P25" s="7" t="s">
        <v>18</v>
      </c>
      <c r="Q25" s="17"/>
      <c r="R25" s="13"/>
      <c r="S25" s="175" t="s">
        <v>7</v>
      </c>
      <c r="T25" s="175"/>
      <c r="U25" s="175"/>
      <c r="V25" s="3">
        <f>D25</f>
        <v>0</v>
      </c>
      <c r="W25" s="6" t="s">
        <v>16</v>
      </c>
      <c r="X25" s="1"/>
      <c r="Z25" s="169">
        <f>H25</f>
        <v>0</v>
      </c>
      <c r="AA25" s="169"/>
      <c r="AB25" s="6" t="s">
        <v>15</v>
      </c>
      <c r="AD25" s="1"/>
      <c r="AE25" s="1"/>
      <c r="AF25" s="8" t="s">
        <v>17</v>
      </c>
      <c r="AG25" s="3">
        <f>O25</f>
        <v>0</v>
      </c>
      <c r="AH25" s="7" t="s">
        <v>18</v>
      </c>
      <c r="AI25" s="175" t="s">
        <v>7</v>
      </c>
      <c r="AJ25" s="175"/>
      <c r="AK25" s="175"/>
      <c r="AL25" s="3">
        <f>V25</f>
        <v>0</v>
      </c>
      <c r="AM25" s="6" t="s">
        <v>16</v>
      </c>
      <c r="AN25" s="1"/>
      <c r="AP25" s="169">
        <f>Z25</f>
        <v>0</v>
      </c>
      <c r="AQ25" s="169"/>
      <c r="AR25" s="6" t="s">
        <v>15</v>
      </c>
      <c r="AT25" s="1"/>
      <c r="AU25" s="1"/>
      <c r="AV25" s="8" t="s">
        <v>17</v>
      </c>
      <c r="AW25" s="3">
        <f>AG25</f>
        <v>0</v>
      </c>
      <c r="AX25" s="7" t="s">
        <v>18</v>
      </c>
      <c r="AY25" s="14"/>
      <c r="BA25" s="175" t="s">
        <v>7</v>
      </c>
      <c r="BB25" s="175"/>
      <c r="BC25" s="175"/>
      <c r="BD25" s="3">
        <f>AL25</f>
        <v>0</v>
      </c>
      <c r="BE25" s="6" t="s">
        <v>16</v>
      </c>
      <c r="BF25" s="1"/>
      <c r="BH25" s="169">
        <f>AP25</f>
        <v>0</v>
      </c>
      <c r="BI25" s="169"/>
      <c r="BJ25" s="6" t="s">
        <v>15</v>
      </c>
      <c r="BL25" s="1"/>
      <c r="BM25" s="1"/>
      <c r="BN25" s="8" t="s">
        <v>17</v>
      </c>
      <c r="BO25" s="3">
        <f>AW25</f>
        <v>0</v>
      </c>
      <c r="BP25" s="7" t="s">
        <v>18</v>
      </c>
      <c r="BQ25" s="14"/>
    </row>
    <row r="26" spans="1:69" ht="8.25" customHeight="1">
      <c r="A26" s="9"/>
      <c r="B26" s="9"/>
      <c r="C26" s="9"/>
      <c r="I26" s="5"/>
      <c r="Q26" s="14"/>
      <c r="S26" s="9"/>
      <c r="T26" s="9"/>
      <c r="U26" s="9"/>
      <c r="AA26" s="5"/>
      <c r="AI26" s="9"/>
      <c r="AJ26" s="9"/>
      <c r="AK26" s="9"/>
      <c r="AQ26" s="5"/>
      <c r="AY26" s="14"/>
      <c r="BA26" s="9"/>
      <c r="BB26" s="9"/>
      <c r="BC26" s="9"/>
      <c r="BI26" s="5"/>
      <c r="BQ26" s="14"/>
    </row>
    <row r="27" spans="1:69">
      <c r="A27" s="9"/>
      <c r="B27" s="9"/>
      <c r="C27" t="s">
        <v>8</v>
      </c>
      <c r="G27" t="s">
        <v>9</v>
      </c>
      <c r="Q27" s="14"/>
      <c r="S27" s="9"/>
      <c r="T27" s="9"/>
      <c r="U27" t="s">
        <v>8</v>
      </c>
      <c r="Y27" t="s">
        <v>9</v>
      </c>
      <c r="AI27" s="9"/>
      <c r="AJ27" s="9"/>
      <c r="AK27" t="s">
        <v>8</v>
      </c>
      <c r="AO27" t="s">
        <v>9</v>
      </c>
      <c r="AY27" s="14"/>
      <c r="BA27" s="9"/>
      <c r="BB27" s="9"/>
      <c r="BC27" t="s">
        <v>8</v>
      </c>
      <c r="BG27" t="s">
        <v>9</v>
      </c>
      <c r="BQ27" s="14"/>
    </row>
    <row r="28" spans="1:69" ht="7.5" customHeight="1">
      <c r="A28" s="9"/>
      <c r="B28" s="9"/>
      <c r="Q28" s="14"/>
      <c r="S28" s="9"/>
      <c r="T28" s="9"/>
      <c r="AI28" s="9"/>
      <c r="AJ28" s="9"/>
      <c r="AY28" s="14"/>
      <c r="BA28" s="9"/>
      <c r="BB28" s="9"/>
      <c r="BQ28" s="14"/>
    </row>
    <row r="29" spans="1:69">
      <c r="A29" s="9"/>
      <c r="B29" s="9"/>
      <c r="C29" t="s">
        <v>10</v>
      </c>
      <c r="G29" t="s">
        <v>12</v>
      </c>
      <c r="L29" t="s">
        <v>11</v>
      </c>
      <c r="Q29" s="14"/>
      <c r="S29" s="9"/>
      <c r="T29" s="9"/>
      <c r="U29" t="s">
        <v>10</v>
      </c>
      <c r="Y29" t="s">
        <v>12</v>
      </c>
      <c r="AD29" t="s">
        <v>11</v>
      </c>
      <c r="AI29" s="9"/>
      <c r="AJ29" s="9"/>
      <c r="AK29" t="s">
        <v>10</v>
      </c>
      <c r="AO29" t="s">
        <v>12</v>
      </c>
      <c r="AT29" t="s">
        <v>11</v>
      </c>
      <c r="AY29" s="14"/>
      <c r="BA29" s="9"/>
      <c r="BB29" s="9"/>
      <c r="BC29" t="s">
        <v>10</v>
      </c>
      <c r="BG29" t="s">
        <v>12</v>
      </c>
      <c r="BL29" t="s">
        <v>11</v>
      </c>
      <c r="BQ29" s="14"/>
    </row>
    <row r="30" spans="1:69" ht="9" customHeight="1">
      <c r="A30" s="9"/>
      <c r="B30" s="9"/>
      <c r="C30" s="9"/>
      <c r="Q30" s="14"/>
      <c r="S30" s="9"/>
      <c r="T30" s="9"/>
      <c r="U30" s="9"/>
      <c r="AI30" s="9"/>
      <c r="AJ30" s="9"/>
      <c r="AK30" s="9"/>
      <c r="AY30" s="14"/>
      <c r="BA30" s="9"/>
      <c r="BB30" s="9"/>
      <c r="BC30" s="9"/>
      <c r="BQ30" s="14"/>
    </row>
    <row r="31" spans="1:69" ht="21" customHeight="1">
      <c r="A31" s="175" t="s">
        <v>19</v>
      </c>
      <c r="B31" s="175"/>
      <c r="C31" s="175"/>
      <c r="D31" s="180" t="s">
        <v>116</v>
      </c>
      <c r="E31" s="180"/>
      <c r="F31" s="180"/>
      <c r="G31" s="180"/>
      <c r="H31" s="180"/>
      <c r="I31" s="180"/>
      <c r="J31" s="3" t="s">
        <v>24</v>
      </c>
      <c r="K31" s="180" t="s">
        <v>116</v>
      </c>
      <c r="L31" s="180"/>
      <c r="M31" s="180"/>
      <c r="N31" s="180"/>
      <c r="O31" s="180"/>
      <c r="P31" s="180"/>
      <c r="Q31" s="18"/>
      <c r="R31" s="11"/>
      <c r="S31" s="175" t="s">
        <v>19</v>
      </c>
      <c r="T31" s="175"/>
      <c r="U31" s="175"/>
      <c r="V31" s="169" t="str">
        <f>D31</f>
        <v>年　　月　　日</v>
      </c>
      <c r="W31" s="169"/>
      <c r="X31" s="169"/>
      <c r="Y31" s="169"/>
      <c r="Z31" s="169"/>
      <c r="AA31" s="169"/>
      <c r="AB31" s="3" t="s">
        <v>24</v>
      </c>
      <c r="AC31" s="169" t="str">
        <f>K31</f>
        <v>年　　月　　日</v>
      </c>
      <c r="AD31" s="169"/>
      <c r="AE31" s="169"/>
      <c r="AF31" s="169"/>
      <c r="AG31" s="169"/>
      <c r="AH31" s="169"/>
      <c r="AI31" s="175" t="s">
        <v>19</v>
      </c>
      <c r="AJ31" s="175"/>
      <c r="AK31" s="175"/>
      <c r="AL31" s="169" t="str">
        <f>D31</f>
        <v>年　　月　　日</v>
      </c>
      <c r="AM31" s="169"/>
      <c r="AN31" s="169"/>
      <c r="AO31" s="169"/>
      <c r="AP31" s="169"/>
      <c r="AQ31" s="169"/>
      <c r="AR31" s="3" t="s">
        <v>24</v>
      </c>
      <c r="AS31" s="169" t="str">
        <f>K31</f>
        <v>年　　月　　日</v>
      </c>
      <c r="AT31" s="169"/>
      <c r="AU31" s="169"/>
      <c r="AV31" s="169"/>
      <c r="AW31" s="169"/>
      <c r="AX31" s="169"/>
      <c r="AY31" s="14"/>
      <c r="BA31" s="175" t="s">
        <v>19</v>
      </c>
      <c r="BB31" s="175"/>
      <c r="BC31" s="175"/>
      <c r="BD31" s="169" t="str">
        <f>D31</f>
        <v>年　　月　　日</v>
      </c>
      <c r="BE31" s="169"/>
      <c r="BF31" s="169"/>
      <c r="BG31" s="169"/>
      <c r="BH31" s="169"/>
      <c r="BI31" s="169"/>
      <c r="BJ31" s="3" t="s">
        <v>24</v>
      </c>
      <c r="BK31" s="169" t="str">
        <f>K31</f>
        <v>年　　月　　日</v>
      </c>
      <c r="BL31" s="169"/>
      <c r="BM31" s="169"/>
      <c r="BN31" s="169"/>
      <c r="BO31" s="169"/>
      <c r="BP31" s="169"/>
      <c r="BQ31" s="14"/>
    </row>
    <row r="32" spans="1:69">
      <c r="Q32" s="14"/>
      <c r="AY32" s="14"/>
      <c r="BQ32" s="14"/>
    </row>
    <row r="33" spans="2:69">
      <c r="C33" t="s">
        <v>29</v>
      </c>
      <c r="Q33" s="14"/>
      <c r="U33" t="s">
        <v>29</v>
      </c>
      <c r="AK33" t="s">
        <v>29</v>
      </c>
      <c r="AY33" s="14"/>
      <c r="BC33" t="s">
        <v>29</v>
      </c>
      <c r="BQ33" s="14"/>
    </row>
    <row r="34" spans="2:69">
      <c r="C34" t="s">
        <v>20</v>
      </c>
      <c r="Q34" s="14"/>
      <c r="U34" t="s">
        <v>20</v>
      </c>
      <c r="AK34" t="s">
        <v>20</v>
      </c>
      <c r="AY34" s="14"/>
      <c r="BC34" t="s">
        <v>20</v>
      </c>
      <c r="BQ34" s="14"/>
    </row>
    <row r="35" spans="2:69" ht="7.5" customHeight="1">
      <c r="Q35" s="14"/>
      <c r="AY35" s="14"/>
      <c r="BQ35" s="14"/>
    </row>
    <row r="36" spans="2:69">
      <c r="D36" s="179">
        <f ca="1">TODAY()</f>
        <v>45411</v>
      </c>
      <c r="E36" s="179"/>
      <c r="F36" s="179"/>
      <c r="G36" s="179"/>
      <c r="H36" s="179"/>
      <c r="I36" s="179"/>
      <c r="J36" s="179"/>
      <c r="K36" s="179"/>
      <c r="Q36" s="14"/>
      <c r="V36" s="179">
        <f ca="1">D36</f>
        <v>45411</v>
      </c>
      <c r="W36" s="168"/>
      <c r="X36" s="168"/>
      <c r="Y36" s="168"/>
      <c r="Z36" s="168"/>
      <c r="AA36" s="168"/>
      <c r="AB36" s="168"/>
      <c r="AC36" s="168"/>
      <c r="AL36" s="179">
        <f ca="1">D36</f>
        <v>45411</v>
      </c>
      <c r="AM36" s="168"/>
      <c r="AN36" s="168"/>
      <c r="AO36" s="168"/>
      <c r="AP36" s="168"/>
      <c r="AQ36" s="168"/>
      <c r="AR36" s="168"/>
      <c r="AS36" s="168"/>
      <c r="AT36" s="168"/>
      <c r="AY36" s="14"/>
      <c r="BD36" s="179">
        <f ca="1">D36</f>
        <v>45411</v>
      </c>
      <c r="BE36" s="168"/>
      <c r="BF36" s="168"/>
      <c r="BG36" s="168"/>
      <c r="BH36" s="168"/>
      <c r="BI36" s="168"/>
      <c r="BJ36" s="168"/>
      <c r="BK36" s="168"/>
      <c r="BL36" s="168"/>
      <c r="BQ36" s="14"/>
    </row>
    <row r="37" spans="2:69" ht="7.5" customHeight="1">
      <c r="Q37" s="14"/>
      <c r="AY37" s="14"/>
      <c r="BQ37" s="14"/>
    </row>
    <row r="38" spans="2:69" ht="34.5" customHeight="1">
      <c r="B38" s="172" t="s">
        <v>21</v>
      </c>
      <c r="C38" s="172"/>
      <c r="D38" s="172"/>
      <c r="E38" s="172"/>
      <c r="F38" s="172"/>
      <c r="H38" s="173" t="s">
        <v>110</v>
      </c>
      <c r="I38" s="173"/>
      <c r="J38" s="173"/>
      <c r="K38" s="173"/>
      <c r="L38" s="173"/>
      <c r="M38" s="173"/>
      <c r="O38" s="2" t="s">
        <v>23</v>
      </c>
      <c r="Q38" s="14"/>
      <c r="T38" s="172" t="s">
        <v>21</v>
      </c>
      <c r="U38" s="172"/>
      <c r="V38" s="172"/>
      <c r="W38" s="172"/>
      <c r="X38" s="172"/>
      <c r="Z38" s="173" t="str">
        <f>H38</f>
        <v>中野　晴夫</v>
      </c>
      <c r="AA38" s="173"/>
      <c r="AB38" s="173"/>
      <c r="AC38" s="173"/>
      <c r="AD38" s="173"/>
      <c r="AE38" s="173"/>
      <c r="AG38" s="4" t="s">
        <v>23</v>
      </c>
      <c r="AJ38" s="172" t="s">
        <v>21</v>
      </c>
      <c r="AK38" s="172"/>
      <c r="AL38" s="172"/>
      <c r="AM38" s="172"/>
      <c r="AN38" s="172"/>
      <c r="AP38" s="173" t="str">
        <f>Z38</f>
        <v>中野　晴夫</v>
      </c>
      <c r="AQ38" s="173"/>
      <c r="AR38" s="173"/>
      <c r="AS38" s="173"/>
      <c r="AT38" s="173"/>
      <c r="AU38" s="173"/>
      <c r="AW38" s="4" t="s">
        <v>23</v>
      </c>
      <c r="AY38" s="14"/>
      <c r="BB38" s="172" t="s">
        <v>21</v>
      </c>
      <c r="BC38" s="172"/>
      <c r="BD38" s="172"/>
      <c r="BE38" s="172"/>
      <c r="BF38" s="172"/>
      <c r="BH38" s="173" t="str">
        <f>AP38</f>
        <v>中野　晴夫</v>
      </c>
      <c r="BI38" s="173"/>
      <c r="BJ38" s="173"/>
      <c r="BK38" s="173"/>
      <c r="BL38" s="173"/>
      <c r="BM38" s="173"/>
      <c r="BO38" s="4" t="s">
        <v>23</v>
      </c>
      <c r="BQ38" s="14"/>
    </row>
    <row r="39" spans="2:69" ht="34.5" customHeight="1">
      <c r="B39" s="174" t="s">
        <v>3</v>
      </c>
      <c r="C39" s="174"/>
      <c r="D39" s="174"/>
      <c r="E39" s="174"/>
      <c r="F39" s="174"/>
      <c r="H39" s="168">
        <f>D16</f>
        <v>0</v>
      </c>
      <c r="I39" s="168"/>
      <c r="J39" s="168"/>
      <c r="K39" s="168"/>
      <c r="L39" s="168"/>
      <c r="M39" s="168"/>
      <c r="O39" s="2" t="s">
        <v>23</v>
      </c>
      <c r="P39" s="2"/>
      <c r="Q39" s="15"/>
      <c r="R39" s="2"/>
      <c r="T39" s="174" t="s">
        <v>3</v>
      </c>
      <c r="U39" s="174"/>
      <c r="V39" s="174"/>
      <c r="W39" s="174"/>
      <c r="X39" s="174"/>
      <c r="Z39" s="168">
        <f>H39</f>
        <v>0</v>
      </c>
      <c r="AA39" s="168"/>
      <c r="AB39" s="168"/>
      <c r="AC39" s="168"/>
      <c r="AD39" s="168"/>
      <c r="AE39" s="168"/>
      <c r="AG39" s="4" t="s">
        <v>23</v>
      </c>
      <c r="AH39" s="2"/>
      <c r="AJ39" s="174" t="s">
        <v>3</v>
      </c>
      <c r="AK39" s="174"/>
      <c r="AL39" s="174"/>
      <c r="AM39" s="174"/>
      <c r="AN39" s="174"/>
      <c r="AP39" s="168">
        <f>Z39</f>
        <v>0</v>
      </c>
      <c r="AQ39" s="168"/>
      <c r="AR39" s="168"/>
      <c r="AS39" s="168"/>
      <c r="AT39" s="168"/>
      <c r="AU39" s="168"/>
      <c r="AW39" s="4" t="s">
        <v>23</v>
      </c>
      <c r="AX39" s="2"/>
      <c r="AY39" s="14"/>
      <c r="BB39" s="174" t="s">
        <v>3</v>
      </c>
      <c r="BC39" s="174"/>
      <c r="BD39" s="174"/>
      <c r="BE39" s="174"/>
      <c r="BF39" s="174"/>
      <c r="BH39" s="173">
        <f>AP39</f>
        <v>0</v>
      </c>
      <c r="BI39" s="173"/>
      <c r="BJ39" s="173"/>
      <c r="BK39" s="173"/>
      <c r="BL39" s="173"/>
      <c r="BM39" s="173"/>
      <c r="BO39" s="4" t="s">
        <v>23</v>
      </c>
      <c r="BP39" s="2"/>
      <c r="BQ39" s="14"/>
    </row>
    <row r="40" spans="2:69" ht="34.5" customHeight="1">
      <c r="B40" s="172" t="s">
        <v>5</v>
      </c>
      <c r="C40" s="172"/>
      <c r="D40" s="172"/>
      <c r="E40" s="172"/>
      <c r="F40" s="172"/>
      <c r="H40" s="168">
        <f>D19</f>
        <v>0</v>
      </c>
      <c r="I40" s="168"/>
      <c r="J40" s="168"/>
      <c r="K40" s="168"/>
      <c r="L40" s="168"/>
      <c r="M40" s="168"/>
      <c r="O40" s="2" t="s">
        <v>23</v>
      </c>
      <c r="P40" s="2"/>
      <c r="Q40" s="15"/>
      <c r="R40" s="2"/>
      <c r="T40" s="172" t="s">
        <v>5</v>
      </c>
      <c r="U40" s="172"/>
      <c r="V40" s="172"/>
      <c r="W40" s="172"/>
      <c r="X40" s="172"/>
      <c r="Z40" s="168">
        <f>H40</f>
        <v>0</v>
      </c>
      <c r="AA40" s="168"/>
      <c r="AB40" s="168"/>
      <c r="AC40" s="168"/>
      <c r="AD40" s="168"/>
      <c r="AE40" s="168"/>
      <c r="AG40" s="4" t="s">
        <v>23</v>
      </c>
      <c r="AH40" s="2"/>
      <c r="AJ40" s="172" t="s">
        <v>5</v>
      </c>
      <c r="AK40" s="172"/>
      <c r="AL40" s="172"/>
      <c r="AM40" s="172"/>
      <c r="AN40" s="172"/>
      <c r="AP40" s="168">
        <f>Z40</f>
        <v>0</v>
      </c>
      <c r="AQ40" s="168"/>
      <c r="AR40" s="168"/>
      <c r="AS40" s="168"/>
      <c r="AT40" s="168"/>
      <c r="AU40" s="168"/>
      <c r="AW40" s="4" t="s">
        <v>23</v>
      </c>
      <c r="AX40" s="2"/>
      <c r="AY40" s="14"/>
      <c r="BB40" s="172" t="s">
        <v>5</v>
      </c>
      <c r="BC40" s="172"/>
      <c r="BD40" s="172"/>
      <c r="BE40" s="172"/>
      <c r="BF40" s="172"/>
      <c r="BH40" s="173">
        <f>AP40</f>
        <v>0</v>
      </c>
      <c r="BI40" s="173"/>
      <c r="BJ40" s="173"/>
      <c r="BK40" s="173"/>
      <c r="BL40" s="173"/>
      <c r="BM40" s="173"/>
      <c r="BO40" s="4" t="s">
        <v>23</v>
      </c>
      <c r="BP40" s="2"/>
      <c r="BQ40" s="14"/>
    </row>
    <row r="41" spans="2:69" ht="10.5" customHeight="1">
      <c r="B41" s="10"/>
      <c r="C41" s="10"/>
      <c r="D41" s="10"/>
      <c r="E41" s="10"/>
      <c r="F41" s="10"/>
      <c r="H41" s="2"/>
      <c r="I41" s="2"/>
      <c r="J41" s="2"/>
      <c r="K41" s="2"/>
      <c r="L41" s="2"/>
      <c r="M41" s="2"/>
      <c r="O41" s="2"/>
      <c r="P41" s="2"/>
      <c r="Q41" s="15"/>
      <c r="R41" s="2"/>
      <c r="T41" s="10"/>
      <c r="U41" s="10"/>
      <c r="V41" s="10"/>
      <c r="W41" s="10"/>
      <c r="X41" s="10"/>
      <c r="Z41" s="2"/>
      <c r="AA41" s="2"/>
      <c r="AB41" s="2"/>
      <c r="AC41" s="2"/>
      <c r="AD41" s="2"/>
      <c r="AE41" s="2"/>
      <c r="AG41" s="4"/>
      <c r="AH41" s="2"/>
      <c r="AJ41" s="10"/>
      <c r="AK41" s="10"/>
      <c r="AL41" s="10"/>
      <c r="AM41" s="10"/>
      <c r="AN41" s="10"/>
      <c r="AP41" s="2"/>
      <c r="AQ41" s="2"/>
      <c r="AR41" s="2"/>
      <c r="AS41" s="2"/>
      <c r="AT41" s="2"/>
      <c r="AU41" s="2"/>
      <c r="AW41" s="4"/>
      <c r="AX41" s="2"/>
      <c r="AY41" s="14"/>
      <c r="BB41" s="10"/>
      <c r="BC41" s="10"/>
      <c r="BD41" s="10"/>
      <c r="BE41" s="10"/>
      <c r="BF41" s="10"/>
      <c r="BH41" s="2"/>
      <c r="BI41" s="2"/>
      <c r="BJ41" s="2"/>
      <c r="BK41" s="2"/>
      <c r="BL41" s="2"/>
      <c r="BM41" s="2"/>
      <c r="BO41" s="4"/>
      <c r="BP41" s="2"/>
      <c r="BQ41" s="14"/>
    </row>
    <row r="42" spans="2:69" ht="17.25" customHeight="1">
      <c r="B42" s="172" t="s">
        <v>22</v>
      </c>
      <c r="C42" s="172"/>
      <c r="D42" s="172"/>
      <c r="E42" s="172"/>
      <c r="F42" s="172"/>
      <c r="H42" s="181"/>
      <c r="I42" s="181"/>
      <c r="J42" s="181"/>
      <c r="K42" s="181"/>
      <c r="L42" s="181"/>
      <c r="M42" s="181"/>
      <c r="O42" s="168" t="s">
        <v>23</v>
      </c>
      <c r="P42" s="168"/>
      <c r="Q42" s="15"/>
      <c r="R42" s="2"/>
      <c r="T42" s="172" t="s">
        <v>22</v>
      </c>
      <c r="U42" s="172"/>
      <c r="V42" s="172"/>
      <c r="W42" s="172"/>
      <c r="X42" s="172"/>
      <c r="Z42" s="168">
        <f>H42</f>
        <v>0</v>
      </c>
      <c r="AA42" s="168"/>
      <c r="AB42" s="168"/>
      <c r="AC42" s="168"/>
      <c r="AD42" s="168"/>
      <c r="AE42" s="168"/>
      <c r="AG42" s="171" t="s">
        <v>23</v>
      </c>
      <c r="AH42" s="168"/>
      <c r="AJ42" s="172" t="s">
        <v>22</v>
      </c>
      <c r="AK42" s="172"/>
      <c r="AL42" s="172"/>
      <c r="AM42" s="172"/>
      <c r="AN42" s="172"/>
      <c r="AP42" s="168">
        <f>Z42</f>
        <v>0</v>
      </c>
      <c r="AQ42" s="168"/>
      <c r="AR42" s="168"/>
      <c r="AS42" s="168"/>
      <c r="AT42" s="168"/>
      <c r="AU42" s="168"/>
      <c r="AW42" s="171" t="s">
        <v>23</v>
      </c>
      <c r="AX42" s="168"/>
      <c r="AY42" s="14"/>
      <c r="BB42" s="172" t="s">
        <v>22</v>
      </c>
      <c r="BC42" s="172"/>
      <c r="BD42" s="172"/>
      <c r="BE42" s="172"/>
      <c r="BF42" s="172"/>
      <c r="BH42" s="168">
        <f>AP42</f>
        <v>0</v>
      </c>
      <c r="BI42" s="168"/>
      <c r="BJ42" s="168"/>
      <c r="BK42" s="168"/>
      <c r="BL42" s="168"/>
      <c r="BM42" s="168"/>
      <c r="BO42" s="171" t="s">
        <v>23</v>
      </c>
      <c r="BP42" s="168"/>
      <c r="BQ42" s="14"/>
    </row>
    <row r="43" spans="2:69" ht="17.25" customHeight="1">
      <c r="B43" s="181" t="s">
        <v>118</v>
      </c>
      <c r="C43" s="181"/>
      <c r="D43" s="181"/>
      <c r="E43" s="181"/>
      <c r="F43" s="181"/>
      <c r="H43" s="181"/>
      <c r="I43" s="181"/>
      <c r="J43" s="181"/>
      <c r="K43" s="181"/>
      <c r="L43" s="181"/>
      <c r="M43" s="181"/>
      <c r="O43" s="168"/>
      <c r="P43" s="168"/>
      <c r="Q43" s="15"/>
      <c r="R43" s="2"/>
      <c r="T43" s="168" t="str">
        <f>B43</f>
        <v>（ 第 ３ 種 ）</v>
      </c>
      <c r="U43" s="168"/>
      <c r="V43" s="168"/>
      <c r="W43" s="168"/>
      <c r="X43" s="168"/>
      <c r="Z43" s="168"/>
      <c r="AA43" s="168"/>
      <c r="AB43" s="168"/>
      <c r="AC43" s="168"/>
      <c r="AD43" s="168"/>
      <c r="AE43" s="168"/>
      <c r="AG43" s="171"/>
      <c r="AH43" s="168"/>
      <c r="AJ43" s="168" t="str">
        <f>B43</f>
        <v>（ 第 ３ 種 ）</v>
      </c>
      <c r="AK43" s="168"/>
      <c r="AL43" s="168"/>
      <c r="AM43" s="168"/>
      <c r="AN43" s="168"/>
      <c r="AP43" s="168"/>
      <c r="AQ43" s="168"/>
      <c r="AR43" s="168"/>
      <c r="AS43" s="168"/>
      <c r="AT43" s="168"/>
      <c r="AU43" s="168"/>
      <c r="AW43" s="171"/>
      <c r="AX43" s="168"/>
      <c r="AY43" s="14"/>
      <c r="BB43" s="168" t="str">
        <f>B43</f>
        <v>（ 第 ３ 種 ）</v>
      </c>
      <c r="BC43" s="168"/>
      <c r="BD43" s="168"/>
      <c r="BE43" s="168"/>
      <c r="BF43" s="168"/>
      <c r="BH43" s="168"/>
      <c r="BI43" s="168"/>
      <c r="BJ43" s="168"/>
      <c r="BK43" s="168"/>
      <c r="BL43" s="168"/>
      <c r="BM43" s="168"/>
      <c r="BO43" s="171"/>
      <c r="BP43" s="168"/>
      <c r="BQ43" s="14"/>
    </row>
    <row r="44" spans="2:69">
      <c r="F44" s="4"/>
      <c r="G44" s="4"/>
      <c r="H44" s="4"/>
      <c r="I44" s="4"/>
      <c r="J44" s="4"/>
      <c r="K44" s="4"/>
      <c r="L44" s="4"/>
      <c r="M44" s="4"/>
      <c r="N44" s="4"/>
      <c r="O44" s="4"/>
      <c r="X44" s="4"/>
      <c r="Y44" s="4"/>
      <c r="Z44" s="4"/>
      <c r="AA44" s="4"/>
      <c r="AB44" s="4"/>
      <c r="AC44" s="4"/>
      <c r="AD44" s="4"/>
      <c r="AE44" s="4"/>
      <c r="AF44" s="4"/>
      <c r="AG44" s="4"/>
      <c r="AN44" s="4"/>
      <c r="AO44" s="4"/>
      <c r="AP44" s="4"/>
      <c r="AQ44" s="4"/>
      <c r="AR44" s="4"/>
      <c r="AS44" s="4"/>
      <c r="AT44" s="4"/>
      <c r="AU44" s="4"/>
      <c r="AV44" s="4"/>
      <c r="AW44" s="4"/>
      <c r="BF44" s="4"/>
      <c r="BG44" s="4"/>
      <c r="BH44" s="4"/>
      <c r="BI44" s="4"/>
      <c r="BJ44" s="4"/>
      <c r="BK44" s="4"/>
      <c r="BL44" s="4"/>
      <c r="BM44" s="4"/>
      <c r="BN44" s="4"/>
      <c r="BO44" s="4"/>
    </row>
  </sheetData>
  <mergeCells count="160">
    <mergeCell ref="D31:I31"/>
    <mergeCell ref="K31:P31"/>
    <mergeCell ref="V31:AA31"/>
    <mergeCell ref="AC31:AH31"/>
    <mergeCell ref="AL31:AQ31"/>
    <mergeCell ref="AS31:AX31"/>
    <mergeCell ref="BD31:BI31"/>
    <mergeCell ref="BK31:BP31"/>
    <mergeCell ref="AH42:AH43"/>
    <mergeCell ref="AG42:AG43"/>
    <mergeCell ref="Z42:AE43"/>
    <mergeCell ref="B42:F42"/>
    <mergeCell ref="H42:M43"/>
    <mergeCell ref="H38:M38"/>
    <mergeCell ref="H39:M39"/>
    <mergeCell ref="P42:P43"/>
    <mergeCell ref="T42:X42"/>
    <mergeCell ref="O42:O43"/>
    <mergeCell ref="B43:F43"/>
    <mergeCell ref="T43:X43"/>
    <mergeCell ref="AI25:AK25"/>
    <mergeCell ref="AP25:AQ25"/>
    <mergeCell ref="AR20:AT21"/>
    <mergeCell ref="AL2:AW3"/>
    <mergeCell ref="AN8:AO8"/>
    <mergeCell ref="AQ8:AX8"/>
    <mergeCell ref="AI10:AK11"/>
    <mergeCell ref="AX42:AX43"/>
    <mergeCell ref="AW22:AX23"/>
    <mergeCell ref="AP38:AU38"/>
    <mergeCell ref="AJ39:AN39"/>
    <mergeCell ref="AP39:AU39"/>
    <mergeCell ref="AJ40:AN40"/>
    <mergeCell ref="AP40:AU40"/>
    <mergeCell ref="AJ42:AN42"/>
    <mergeCell ref="AP42:AU43"/>
    <mergeCell ref="AW42:AW43"/>
    <mergeCell ref="AI31:AK31"/>
    <mergeCell ref="AJ38:AN38"/>
    <mergeCell ref="AI22:AK23"/>
    <mergeCell ref="AL22:AP23"/>
    <mergeCell ref="AJ43:AN43"/>
    <mergeCell ref="AL36:AT36"/>
    <mergeCell ref="AE22:AF23"/>
    <mergeCell ref="AG22:AH23"/>
    <mergeCell ref="AL10:AX11"/>
    <mergeCell ref="AI13:AK14"/>
    <mergeCell ref="AL13:AX14"/>
    <mergeCell ref="AL16:AQ17"/>
    <mergeCell ref="AR16:AT17"/>
    <mergeCell ref="AU16:AX17"/>
    <mergeCell ref="AI17:AK17"/>
    <mergeCell ref="AR18:AT19"/>
    <mergeCell ref="AI16:AK16"/>
    <mergeCell ref="AI19:AK20"/>
    <mergeCell ref="AU22:AV23"/>
    <mergeCell ref="AU18:AX19"/>
    <mergeCell ref="AU20:AX21"/>
    <mergeCell ref="AL19:AQ20"/>
    <mergeCell ref="AQ22:AQ23"/>
    <mergeCell ref="J16:L17"/>
    <mergeCell ref="J18:L19"/>
    <mergeCell ref="J20:L21"/>
    <mergeCell ref="A19:C20"/>
    <mergeCell ref="A22:C23"/>
    <mergeCell ref="D2:O3"/>
    <mergeCell ref="F8:G8"/>
    <mergeCell ref="D13:P14"/>
    <mergeCell ref="D10:P11"/>
    <mergeCell ref="I8:P8"/>
    <mergeCell ref="D16:I17"/>
    <mergeCell ref="M16:P17"/>
    <mergeCell ref="A10:C11"/>
    <mergeCell ref="A13:C14"/>
    <mergeCell ref="A16:C16"/>
    <mergeCell ref="A17:C17"/>
    <mergeCell ref="I22:I23"/>
    <mergeCell ref="D22:H23"/>
    <mergeCell ref="D19:I20"/>
    <mergeCell ref="O22:P23"/>
    <mergeCell ref="M22:N23"/>
    <mergeCell ref="AB18:AD19"/>
    <mergeCell ref="V2:AG3"/>
    <mergeCell ref="X8:Y8"/>
    <mergeCell ref="AA8:AH8"/>
    <mergeCell ref="S10:U11"/>
    <mergeCell ref="V10:AH11"/>
    <mergeCell ref="V19:AA20"/>
    <mergeCell ref="AB20:AD21"/>
    <mergeCell ref="S13:U14"/>
    <mergeCell ref="V13:AH14"/>
    <mergeCell ref="S16:U16"/>
    <mergeCell ref="V16:AA17"/>
    <mergeCell ref="AB16:AD17"/>
    <mergeCell ref="S17:U17"/>
    <mergeCell ref="AE18:AH19"/>
    <mergeCell ref="AE20:AH21"/>
    <mergeCell ref="AE16:AH17"/>
    <mergeCell ref="S25:U25"/>
    <mergeCell ref="Z25:AA25"/>
    <mergeCell ref="S31:U31"/>
    <mergeCell ref="S22:U23"/>
    <mergeCell ref="V22:Z23"/>
    <mergeCell ref="AA22:AA23"/>
    <mergeCell ref="S19:U20"/>
    <mergeCell ref="H40:M40"/>
    <mergeCell ref="B39:F39"/>
    <mergeCell ref="M18:P19"/>
    <mergeCell ref="A31:C31"/>
    <mergeCell ref="A25:C25"/>
    <mergeCell ref="H25:I25"/>
    <mergeCell ref="T38:X38"/>
    <mergeCell ref="T39:X39"/>
    <mergeCell ref="T40:X40"/>
    <mergeCell ref="B38:F38"/>
    <mergeCell ref="M20:P21"/>
    <mergeCell ref="D36:K36"/>
    <mergeCell ref="V36:AC36"/>
    <mergeCell ref="B40:F40"/>
    <mergeCell ref="Z38:AE38"/>
    <mergeCell ref="Z39:AE39"/>
    <mergeCell ref="Z40:AE40"/>
    <mergeCell ref="BD13:BP14"/>
    <mergeCell ref="BP42:BP43"/>
    <mergeCell ref="BD2:BO3"/>
    <mergeCell ref="BF8:BG8"/>
    <mergeCell ref="BI8:BP8"/>
    <mergeCell ref="BA10:BC11"/>
    <mergeCell ref="BD10:BP11"/>
    <mergeCell ref="BA13:BC14"/>
    <mergeCell ref="BB42:BF42"/>
    <mergeCell ref="BH42:BM43"/>
    <mergeCell ref="BA25:BC25"/>
    <mergeCell ref="BA16:BC16"/>
    <mergeCell ref="BD16:BI17"/>
    <mergeCell ref="BJ16:BL17"/>
    <mergeCell ref="BM16:BP17"/>
    <mergeCell ref="BA17:BC17"/>
    <mergeCell ref="BJ18:BL19"/>
    <mergeCell ref="BA19:BC20"/>
    <mergeCell ref="BD19:BI20"/>
    <mergeCell ref="BJ20:BL21"/>
    <mergeCell ref="BA22:BC23"/>
    <mergeCell ref="BD22:BH23"/>
    <mergeCell ref="BB43:BF43"/>
    <mergeCell ref="BD36:BL36"/>
    <mergeCell ref="BI22:BI23"/>
    <mergeCell ref="BM22:BN23"/>
    <mergeCell ref="BO22:BP23"/>
    <mergeCell ref="BM18:BP19"/>
    <mergeCell ref="BM20:BP21"/>
    <mergeCell ref="BO42:BO43"/>
    <mergeCell ref="BB38:BF38"/>
    <mergeCell ref="BH38:BM38"/>
    <mergeCell ref="BB39:BF39"/>
    <mergeCell ref="BH39:BM39"/>
    <mergeCell ref="BB40:BF40"/>
    <mergeCell ref="BH40:BM40"/>
    <mergeCell ref="BH25:BI25"/>
    <mergeCell ref="BA31:BC31"/>
  </mergeCells>
  <phoneticPr fontId="1"/>
  <printOptions verticalCentered="1"/>
  <pageMargins left="0.59055118110236227" right="0.39370078740157483" top="0.78740157480314965" bottom="0.78740157480314965" header="0.51181102362204722" footer="0.51181102362204722"/>
  <pageSetup paperSize="9" scale="81" fitToWidth="0" orientation="landscape" horizontalDpi="4294967292" r:id="rId1"/>
  <colBreaks count="1" manualBreakCount="1">
    <brk id="34" max="4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F42F98E-4C7B-4E65-A464-617F4C254895}">
          <x14:formula1>
            <xm:f>会場!$B$2:$B$21</xm:f>
          </x14:formula1>
          <xm:sqref>M16:P17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05B3-918B-484A-8706-52323D37CA6F}">
  <dimension ref="A1:S54"/>
  <sheetViews>
    <sheetView view="pageBreakPreview" topLeftCell="A15" zoomScaleNormal="70" zoomScaleSheetLayoutView="100" workbookViewId="0">
      <selection activeCell="F21" sqref="F21"/>
    </sheetView>
  </sheetViews>
  <sheetFormatPr defaultColWidth="9" defaultRowHeight="13.5"/>
  <cols>
    <col min="1" max="1" width="10.25" style="22" customWidth="1"/>
    <col min="2" max="2" width="11.625" style="22" bestFit="1" customWidth="1"/>
    <col min="3" max="3" width="25.625" style="23" customWidth="1"/>
    <col min="4" max="4" width="6" style="23" bestFit="1" customWidth="1"/>
    <col min="5" max="5" width="5.75" style="23" customWidth="1"/>
    <col min="6" max="6" width="13.375" style="23" customWidth="1"/>
    <col min="7" max="7" width="11.375" style="23" customWidth="1"/>
    <col min="8" max="8" width="13.375" style="23" customWidth="1"/>
    <col min="9" max="10" width="9" style="23"/>
    <col min="11" max="11" width="10.875" style="23" bestFit="1" customWidth="1"/>
    <col min="12" max="15" width="9" style="23"/>
    <col min="16" max="16" width="10.875" style="23" bestFit="1" customWidth="1"/>
    <col min="17" max="16384" width="9" style="23"/>
  </cols>
  <sheetData>
    <row r="1" spans="1:19" ht="4.1500000000000004" customHeight="1"/>
    <row r="2" spans="1:19" ht="17.25">
      <c r="A2" s="248" t="s">
        <v>77</v>
      </c>
      <c r="B2" s="248"/>
      <c r="C2" s="248"/>
      <c r="D2" s="248"/>
      <c r="E2" s="248"/>
      <c r="F2" s="248"/>
      <c r="G2" s="248"/>
      <c r="H2" s="248"/>
      <c r="J2" s="107"/>
      <c r="K2" s="107"/>
      <c r="L2" s="107"/>
      <c r="M2" s="107"/>
      <c r="N2" s="107"/>
      <c r="O2" s="107"/>
      <c r="P2" s="107"/>
      <c r="Q2" s="107"/>
      <c r="R2" s="107"/>
      <c r="S2" s="107"/>
    </row>
    <row r="3" spans="1:19" ht="26.25" customHeight="1">
      <c r="A3" s="250" t="s">
        <v>165</v>
      </c>
      <c r="B3" s="250"/>
      <c r="C3" s="250"/>
      <c r="D3" s="250"/>
      <c r="E3" s="250"/>
      <c r="F3" s="250"/>
      <c r="G3" s="250"/>
      <c r="H3" s="250"/>
      <c r="J3" s="107"/>
      <c r="K3" s="107"/>
      <c r="L3" s="107"/>
      <c r="M3" s="107"/>
      <c r="N3" s="107"/>
      <c r="O3" s="107"/>
      <c r="P3" s="107"/>
      <c r="Q3" s="107"/>
      <c r="R3" s="107"/>
      <c r="S3" s="107"/>
    </row>
    <row r="4" spans="1:19" ht="16.149999999999999" customHeight="1">
      <c r="A4" s="248" t="s">
        <v>145</v>
      </c>
      <c r="B4" s="248"/>
      <c r="C4" s="248"/>
      <c r="D4" s="248"/>
      <c r="E4" s="248"/>
      <c r="F4" s="248"/>
      <c r="G4" s="248"/>
      <c r="H4" s="248"/>
      <c r="J4" s="107"/>
      <c r="K4" s="107"/>
      <c r="L4" s="107"/>
      <c r="M4" s="107"/>
      <c r="N4" s="107"/>
      <c r="O4" s="107"/>
      <c r="P4" s="107"/>
      <c r="Q4" s="107"/>
      <c r="R4" s="107"/>
      <c r="S4" s="107"/>
    </row>
    <row r="5" spans="1:19" ht="18.75" customHeight="1">
      <c r="A5" s="24" t="s">
        <v>78</v>
      </c>
      <c r="F5" s="25" t="s">
        <v>79</v>
      </c>
      <c r="G5" s="81" t="s">
        <v>146</v>
      </c>
      <c r="H5" s="25"/>
      <c r="I5" s="24"/>
      <c r="J5" s="107"/>
      <c r="K5" s="107"/>
      <c r="L5" s="107"/>
      <c r="M5" s="107"/>
      <c r="N5" s="107"/>
      <c r="O5" s="107"/>
      <c r="P5" s="107"/>
      <c r="Q5" s="107"/>
      <c r="R5" s="107"/>
      <c r="S5" s="107"/>
    </row>
    <row r="6" spans="1:19" ht="18.75" customHeight="1">
      <c r="A6" s="242">
        <f ca="1">ＪＢ個人競技記録報告書!A6</f>
        <v>45411</v>
      </c>
      <c r="B6" s="242"/>
      <c r="C6" s="23">
        <f>ＪＢ個人競技記録報告書!C6</f>
        <v>0</v>
      </c>
      <c r="F6" s="26" t="s">
        <v>80</v>
      </c>
      <c r="G6" s="82" t="str">
        <f>ＪＢ個人競技記録報告書!G6</f>
        <v>中野　晴夫</v>
      </c>
      <c r="H6" s="26"/>
      <c r="I6" s="24"/>
    </row>
    <row r="7" spans="1:19" ht="8.4499999999999993" customHeight="1">
      <c r="I7" s="24"/>
    </row>
    <row r="8" spans="1:19" ht="13.5" customHeight="1" thickBot="1">
      <c r="A8" s="251" t="s">
        <v>81</v>
      </c>
      <c r="B8" s="251"/>
      <c r="C8" s="27">
        <f>ＪＢ個人競技記録報告書!C8</f>
        <v>0</v>
      </c>
      <c r="D8" s="27"/>
      <c r="E8" s="25"/>
      <c r="F8" s="25" t="s">
        <v>82</v>
      </c>
      <c r="G8" s="25" t="str">
        <f>ＪＢ個人競技記録報告書!G8</f>
        <v>登録番号</v>
      </c>
      <c r="I8" s="24"/>
    </row>
    <row r="9" spans="1:19" ht="12.95" customHeight="1">
      <c r="H9" s="254" t="s">
        <v>172</v>
      </c>
      <c r="I9" s="24"/>
    </row>
    <row r="10" spans="1:19">
      <c r="A10" s="251" t="s">
        <v>83</v>
      </c>
      <c r="B10" s="251"/>
      <c r="C10" s="25">
        <f>ＪＢ個人競技記録報告書!C10</f>
        <v>0</v>
      </c>
      <c r="D10" s="225" t="s">
        <v>84</v>
      </c>
      <c r="E10" s="225"/>
      <c r="F10" s="242" t="str">
        <f>ＪＢ個人競技記録報告書!F10</f>
        <v>年　　月　　日</v>
      </c>
      <c r="G10" s="242"/>
      <c r="H10" s="255"/>
      <c r="I10" s="24"/>
    </row>
    <row r="11" spans="1:19" ht="14.25" thickBot="1">
      <c r="F11" s="274"/>
      <c r="G11" s="274"/>
      <c r="H11" s="256"/>
      <c r="I11" s="24"/>
    </row>
    <row r="12" spans="1:19" ht="14.25" thickBot="1">
      <c r="E12" s="28"/>
      <c r="F12" s="243">
        <f ca="1">ＪＢ個人競技記録報告書!F12</f>
        <v>45411</v>
      </c>
      <c r="G12" s="243"/>
      <c r="H12" s="23" t="s">
        <v>148</v>
      </c>
      <c r="I12" s="24"/>
    </row>
    <row r="13" spans="1:19" s="22" customFormat="1" ht="17.25" customHeight="1" thickBot="1">
      <c r="A13" s="29" t="s">
        <v>85</v>
      </c>
      <c r="B13" s="30" t="s">
        <v>86</v>
      </c>
      <c r="C13" s="31" t="s">
        <v>87</v>
      </c>
      <c r="D13" s="272" t="s">
        <v>88</v>
      </c>
      <c r="E13" s="273"/>
      <c r="F13" s="31" t="s">
        <v>89</v>
      </c>
      <c r="G13" s="31" t="s">
        <v>90</v>
      </c>
      <c r="H13" s="31" t="s">
        <v>91</v>
      </c>
    </row>
    <row r="14" spans="1:19" ht="18.95" customHeight="1" thickTop="1">
      <c r="A14" s="84" t="str">
        <f>IF(C14="","",VLOOKUP(C14,会員!B3:$D$1800,2,FALSE))</f>
        <v/>
      </c>
      <c r="B14" s="115" t="str">
        <f>IF(C14="","",VLOOKUP(C14,会員!B3:$D$1800,3,FALSE))</f>
        <v/>
      </c>
      <c r="C14" s="116"/>
      <c r="D14" s="269"/>
      <c r="E14" s="270"/>
      <c r="F14" s="89"/>
      <c r="G14" s="89"/>
      <c r="H14" s="97"/>
    </row>
    <row r="15" spans="1:19" ht="18.95" customHeight="1">
      <c r="A15" s="87" t="str">
        <f>IF(C15="","",VLOOKUP(C15,会員!B4:$D$1800,2,FALSE))</f>
        <v/>
      </c>
      <c r="B15" s="117" t="str">
        <f>IF(C15="","",VLOOKUP(C15,会員!B4:$D$1800,3,FALSE))</f>
        <v/>
      </c>
      <c r="C15" s="118"/>
      <c r="D15" s="261"/>
      <c r="E15" s="262"/>
      <c r="F15" s="89"/>
      <c r="G15" s="89"/>
      <c r="H15" s="89"/>
    </row>
    <row r="16" spans="1:19" ht="18.95" customHeight="1">
      <c r="A16" s="87" t="str">
        <f>IF(C16="","",VLOOKUP(C16,会員!B5:$D$1800,2,FALSE))</f>
        <v/>
      </c>
      <c r="B16" s="117" t="str">
        <f>IF(C16="","",VLOOKUP(C16,会員!B5:$D$1800,3,FALSE))</f>
        <v/>
      </c>
      <c r="C16" s="118"/>
      <c r="D16" s="261"/>
      <c r="E16" s="262"/>
      <c r="F16" s="89"/>
      <c r="G16" s="89"/>
      <c r="H16" s="114"/>
    </row>
    <row r="17" spans="1:16" ht="18.95" customHeight="1" thickBot="1">
      <c r="A17" s="87" t="str">
        <f>IF(C17="","",VLOOKUP(C17,会員!B6:$D$1800,2,FALSE))</f>
        <v/>
      </c>
      <c r="B17" s="117" t="str">
        <f>IF(C17="","",VLOOKUP(C17,会員!B6:$D$1800,3,FALSE))</f>
        <v/>
      </c>
      <c r="C17" s="118"/>
      <c r="D17" s="261"/>
      <c r="E17" s="262"/>
      <c r="F17" s="89"/>
      <c r="G17" s="89"/>
      <c r="H17" s="89"/>
      <c r="J17" s="22"/>
      <c r="K17" s="90" t="s">
        <v>150</v>
      </c>
      <c r="L17" s="90" t="s">
        <v>151</v>
      </c>
      <c r="M17" s="90"/>
      <c r="N17" s="90"/>
    </row>
    <row r="18" spans="1:16" ht="18.95" customHeight="1" thickBot="1">
      <c r="A18" s="91" t="str">
        <f>IF(C18="","",VLOOKUP(C18,会員!B7:$D$1800,2,FALSE))</f>
        <v/>
      </c>
      <c r="B18" s="119" t="str">
        <f>IF(C18="","",VLOOKUP(C18,会員!B7:$D$1800,3,FALSE))</f>
        <v/>
      </c>
      <c r="C18" s="120"/>
      <c r="D18" s="263"/>
      <c r="E18" s="264"/>
      <c r="F18" s="93"/>
      <c r="G18" s="93"/>
      <c r="H18" s="93"/>
      <c r="J18" s="240" t="s">
        <v>152</v>
      </c>
      <c r="K18" s="94"/>
      <c r="L18" s="94"/>
      <c r="M18" s="94"/>
      <c r="N18" s="94"/>
      <c r="P18" s="223">
        <f>($K$18*22)+($L$18*22)+($M$18*22)+($K$19*11)+($L$19*11)+(N18*22)</f>
        <v>0</v>
      </c>
    </row>
    <row r="19" spans="1:16" ht="18.95" customHeight="1" thickBot="1">
      <c r="A19" s="95" t="str">
        <f>IF(C19="","",VLOOKUP(C19,会員!B8:$D$1800,2,FALSE))</f>
        <v/>
      </c>
      <c r="B19" s="121" t="str">
        <f>IF(C19="","",VLOOKUP(C19,会員!B8:$D$1800,3,FALSE))</f>
        <v/>
      </c>
      <c r="C19" s="122"/>
      <c r="D19" s="259"/>
      <c r="E19" s="260"/>
      <c r="F19" s="89"/>
      <c r="G19" s="89"/>
      <c r="H19" s="97"/>
      <c r="J19" s="241"/>
      <c r="K19" s="94">
        <f>SUMIF($A$14:$A$43,"40-A",$F$14:$F$43)</f>
        <v>0</v>
      </c>
      <c r="L19" s="94">
        <f>SUMIF($A$14:$A$43,"54-U",$F$14:$F$43)</f>
        <v>0</v>
      </c>
      <c r="M19" s="94">
        <f>SUMIF($A$14:$A$43,"40-C",$F$14:$F$43)</f>
        <v>0</v>
      </c>
      <c r="N19" s="94">
        <f>SUMIF($A$14:$A$43,"55-U",$F$14:$F$43)</f>
        <v>0</v>
      </c>
      <c r="P19" s="224"/>
    </row>
    <row r="20" spans="1:16" ht="18.95" customHeight="1">
      <c r="A20" s="87" t="str">
        <f>IF(C20="","",VLOOKUP(C20,会員!B9:$D$1800,2,FALSE))</f>
        <v/>
      </c>
      <c r="B20" s="117" t="str">
        <f>IF(C20="","",VLOOKUP(C20,会員!B9:$D$1800,3,FALSE))</f>
        <v/>
      </c>
      <c r="C20" s="118"/>
      <c r="D20" s="261"/>
      <c r="E20" s="262"/>
      <c r="F20" s="89"/>
      <c r="G20" s="89"/>
      <c r="H20" s="89"/>
    </row>
    <row r="21" spans="1:16" ht="18.95" customHeight="1" thickBot="1">
      <c r="A21" s="87" t="str">
        <f>IF(C21="","",VLOOKUP(C21,会員!B10:$D$1800,2,FALSE))</f>
        <v/>
      </c>
      <c r="B21" s="117" t="str">
        <f>IF(C21="","",VLOOKUP(C21,会員!B10:$D$1800,3,FALSE))</f>
        <v/>
      </c>
      <c r="C21" s="118"/>
      <c r="D21" s="261"/>
      <c r="E21" s="262"/>
      <c r="F21" s="89"/>
      <c r="G21" s="89"/>
      <c r="H21" s="114"/>
      <c r="J21" s="22" t="s">
        <v>153</v>
      </c>
      <c r="K21" s="90" t="s">
        <v>119</v>
      </c>
      <c r="L21" s="90" t="s">
        <v>120</v>
      </c>
      <c r="M21" s="90" t="s">
        <v>121</v>
      </c>
      <c r="N21" s="90" t="s">
        <v>122</v>
      </c>
    </row>
    <row r="22" spans="1:16" ht="18.95" customHeight="1">
      <c r="A22" s="87" t="str">
        <f>IF(C22="","",VLOOKUP(C22,会員!B11:$D$1800,2,FALSE))</f>
        <v/>
      </c>
      <c r="B22" s="117" t="str">
        <f>IF(C22="","",VLOOKUP(C22,会員!B11:$D$1800,3,FALSE))</f>
        <v/>
      </c>
      <c r="C22" s="118"/>
      <c r="D22" s="261"/>
      <c r="E22" s="262"/>
      <c r="F22" s="89"/>
      <c r="G22" s="89"/>
      <c r="H22" s="89"/>
      <c r="J22" s="94" t="s">
        <v>94</v>
      </c>
      <c r="K22" s="94">
        <f>SUMIF($A$14:$A$43,"40-A",$F$14:$F$43)</f>
        <v>0</v>
      </c>
      <c r="L22" s="94">
        <f>SUMIF($A$14:$A$43,"40-B",$F$14:$F$43)</f>
        <v>0</v>
      </c>
      <c r="M22" s="94">
        <f>SUMIF($A$14:$A$43,"40-C",$F$14:$F$43)</f>
        <v>0</v>
      </c>
      <c r="N22" s="94">
        <f>SUMIF($A$14:$A$43,"55-U",$F$14:$F$43)</f>
        <v>0</v>
      </c>
      <c r="P22" s="223">
        <f>($K$22*22)+($L$22*22)+($M$22*22)+($K$23*11)+($L$23*11)+(N22*22)</f>
        <v>0</v>
      </c>
    </row>
    <row r="23" spans="1:16" ht="18.95" customHeight="1" thickBot="1">
      <c r="A23" s="98" t="str">
        <f>IF(C23="","",VLOOKUP(C23,会員!B12:$D$1800,2,FALSE))</f>
        <v/>
      </c>
      <c r="B23" s="123" t="str">
        <f>IF(C23="","",VLOOKUP(C23,会員!B12:$D$1800,3,FALSE))</f>
        <v/>
      </c>
      <c r="C23" s="124"/>
      <c r="D23" s="263"/>
      <c r="E23" s="264"/>
      <c r="F23" s="93"/>
      <c r="G23" s="93"/>
      <c r="H23" s="93"/>
      <c r="J23" s="100" t="s">
        <v>96</v>
      </c>
      <c r="K23" s="100">
        <f>SUMIF($A$14:$A$43,"40-J",$F$14:$F$43)</f>
        <v>0</v>
      </c>
      <c r="L23" s="100">
        <f>SUMIF($A$14:$A$43,"40-H",$F$14:$F$43)</f>
        <v>0</v>
      </c>
      <c r="M23" s="100"/>
      <c r="N23" s="100"/>
      <c r="P23" s="224"/>
    </row>
    <row r="24" spans="1:16" ht="18.95" customHeight="1" thickBot="1">
      <c r="A24" s="95" t="str">
        <f>IF(C24="","",VLOOKUP(C24,会員!B13:$D$1800,2,FALSE))</f>
        <v/>
      </c>
      <c r="B24" s="121" t="str">
        <f>IF(C24="","",VLOOKUP(C24,会員!B13:$D$1800,3,FALSE))</f>
        <v/>
      </c>
      <c r="C24" s="122"/>
      <c r="D24" s="259"/>
      <c r="E24" s="260"/>
      <c r="F24" s="89"/>
      <c r="G24" s="89"/>
      <c r="H24" s="97"/>
      <c r="J24" s="22" t="s">
        <v>154</v>
      </c>
      <c r="K24" s="90" t="s">
        <v>119</v>
      </c>
      <c r="L24" s="90" t="s">
        <v>120</v>
      </c>
      <c r="M24" s="90" t="s">
        <v>121</v>
      </c>
      <c r="N24" s="90" t="s">
        <v>122</v>
      </c>
    </row>
    <row r="25" spans="1:16" ht="18.95" customHeight="1">
      <c r="A25" s="87" t="str">
        <f>IF(C25="","",VLOOKUP(C25,会員!B14:$D$1800,2,FALSE))</f>
        <v/>
      </c>
      <c r="B25" s="117" t="str">
        <f>IF(C25="","",VLOOKUP(C25,会員!B14:$D$1800,3,FALSE))</f>
        <v/>
      </c>
      <c r="C25" s="118"/>
      <c r="D25" s="261"/>
      <c r="E25" s="262"/>
      <c r="F25" s="89"/>
      <c r="G25" s="89"/>
      <c r="H25" s="89"/>
      <c r="J25" s="94" t="s">
        <v>94</v>
      </c>
      <c r="K25" s="94">
        <f>SUMIF($A$14:$A$43,"41-A",$F$14:$F$43)</f>
        <v>0</v>
      </c>
      <c r="L25" s="94">
        <f>SUMIF($A$14:$A$43,"41-B",$F$14:$F$43)</f>
        <v>0</v>
      </c>
      <c r="M25" s="94">
        <f>SUMIF($A$14:$A$43,"41-C",$F$14:$F$43)</f>
        <v>0</v>
      </c>
      <c r="N25" s="94">
        <f>SUMIF($A$14:$A$43,"55-U",$F$14:$F$43)</f>
        <v>0</v>
      </c>
      <c r="P25" s="223">
        <f>($K$25*22)+($L$25*22)+($M$25*22)+($K$26*11)+($L$26*11)+(N25*22)</f>
        <v>0</v>
      </c>
    </row>
    <row r="26" spans="1:16" ht="18.95" customHeight="1" thickBot="1">
      <c r="A26" s="87" t="str">
        <f>IF(C26="","",VLOOKUP(C26,会員!B15:$D$1800,2,FALSE))</f>
        <v/>
      </c>
      <c r="B26" s="117" t="str">
        <f>IF(C26="","",VLOOKUP(C26,会員!B15:$D$1800,3,FALSE))</f>
        <v/>
      </c>
      <c r="C26" s="118"/>
      <c r="D26" s="261"/>
      <c r="E26" s="262"/>
      <c r="F26" s="89"/>
      <c r="G26" s="89"/>
      <c r="H26" s="114"/>
      <c r="J26" s="100" t="s">
        <v>96</v>
      </c>
      <c r="K26" s="100">
        <f>SUMIF($A$14:$A$43,"41-J",$F$14:$F$43)</f>
        <v>0</v>
      </c>
      <c r="L26" s="100">
        <f>SUMIF($A$14:$A$43,"41-H",$F$14:$F$43)</f>
        <v>0</v>
      </c>
      <c r="M26" s="100"/>
      <c r="N26" s="100"/>
      <c r="P26" s="224"/>
    </row>
    <row r="27" spans="1:16" ht="18.95" customHeight="1" thickBot="1">
      <c r="A27" s="87" t="str">
        <f>IF(C27="","",VLOOKUP(C27,会員!B16:$D$1800,2,FALSE))</f>
        <v/>
      </c>
      <c r="B27" s="117" t="str">
        <f>IF(C27="","",VLOOKUP(C27,会員!B16:$D$1800,3,FALSE))</f>
        <v/>
      </c>
      <c r="C27" s="118"/>
      <c r="D27" s="261"/>
      <c r="E27" s="262"/>
      <c r="F27" s="89"/>
      <c r="G27" s="89"/>
      <c r="H27" s="89"/>
      <c r="J27" s="22" t="s">
        <v>155</v>
      </c>
      <c r="K27" s="90" t="s">
        <v>119</v>
      </c>
      <c r="L27" s="90" t="s">
        <v>120</v>
      </c>
      <c r="M27" s="90" t="s">
        <v>121</v>
      </c>
      <c r="N27" s="90" t="s">
        <v>122</v>
      </c>
    </row>
    <row r="28" spans="1:16" ht="18.95" customHeight="1" thickBot="1">
      <c r="A28" s="91" t="str">
        <f>IF(C28="","",VLOOKUP(C28,会員!B17:$D$1800,2,FALSE))</f>
        <v/>
      </c>
      <c r="B28" s="119" t="str">
        <f>IF(C28="","",VLOOKUP(C28,会員!B17:$D$1800,3,FALSE))</f>
        <v/>
      </c>
      <c r="C28" s="120"/>
      <c r="D28" s="263"/>
      <c r="E28" s="264"/>
      <c r="F28" s="93"/>
      <c r="G28" s="93"/>
      <c r="H28" s="93"/>
      <c r="J28" s="94" t="s">
        <v>94</v>
      </c>
      <c r="K28" s="94">
        <f>SUMIF($A$14:$A$43,"42-A",$F$14:$F$43)</f>
        <v>0</v>
      </c>
      <c r="L28" s="94">
        <f>SUMIF($A$14:$A$43,"42-B",$F$14:$F$43)</f>
        <v>0</v>
      </c>
      <c r="M28" s="94">
        <f>SUMIF($A$14:$A$43,"42-C",$F$14:$F$43)</f>
        <v>0</v>
      </c>
      <c r="N28" s="94">
        <f>SUMIF($A$14:$A$43,"55-U",$F$14:$F$43)</f>
        <v>0</v>
      </c>
      <c r="P28" s="223">
        <f>($K$28*22)+($L$28*22)+($M$28*22)+($K$29*11)+($L$29*11)+(N28*22)</f>
        <v>0</v>
      </c>
    </row>
    <row r="29" spans="1:16" ht="18.95" customHeight="1" thickBot="1">
      <c r="A29" s="95" t="str">
        <f>IF(C29="","",VLOOKUP(C29,会員!B18:$D$1800,2,FALSE))</f>
        <v/>
      </c>
      <c r="B29" s="121" t="str">
        <f>IF(C29="","",VLOOKUP(C29,会員!B18:$D$1800,3,FALSE))</f>
        <v/>
      </c>
      <c r="C29" s="122"/>
      <c r="D29" s="259"/>
      <c r="E29" s="260"/>
      <c r="F29" s="89"/>
      <c r="G29" s="89"/>
      <c r="H29" s="97"/>
      <c r="J29" s="100" t="s">
        <v>96</v>
      </c>
      <c r="K29" s="100">
        <f>SUMIF($A$14:$A$43,"42-J",$F$14:$F$43)</f>
        <v>0</v>
      </c>
      <c r="L29" s="100">
        <f>SUMIF($A$14:$A$43,"42-H",$F$14:$F$43)</f>
        <v>0</v>
      </c>
      <c r="M29" s="100"/>
      <c r="N29" s="100"/>
      <c r="P29" s="224"/>
    </row>
    <row r="30" spans="1:16" ht="18.95" customHeight="1" thickBot="1">
      <c r="A30" s="87" t="str">
        <f>IF(C30="","",VLOOKUP(C30,会員!B19:$D$1800,2,FALSE))</f>
        <v/>
      </c>
      <c r="B30" s="117" t="str">
        <f>IF(C30="","",VLOOKUP(C30,会員!B19:$D$1800,3,FALSE))</f>
        <v/>
      </c>
      <c r="C30" s="118"/>
      <c r="D30" s="261"/>
      <c r="E30" s="262"/>
      <c r="F30" s="89"/>
      <c r="G30" s="89"/>
      <c r="H30" s="89"/>
      <c r="J30" s="22" t="s">
        <v>156</v>
      </c>
      <c r="K30" s="90" t="s">
        <v>119</v>
      </c>
      <c r="L30" s="90" t="s">
        <v>120</v>
      </c>
      <c r="M30" s="90" t="s">
        <v>121</v>
      </c>
      <c r="N30" s="90" t="s">
        <v>122</v>
      </c>
    </row>
    <row r="31" spans="1:16" ht="18.95" customHeight="1">
      <c r="A31" s="87" t="str">
        <f>IF(C31="","",VLOOKUP(C31,会員!B20:$D$1800,2,FALSE))</f>
        <v/>
      </c>
      <c r="B31" s="117" t="str">
        <f>IF(C31="","",VLOOKUP(C31,会員!B20:$D$1800,3,FALSE))</f>
        <v/>
      </c>
      <c r="C31" s="118"/>
      <c r="D31" s="261"/>
      <c r="E31" s="262"/>
      <c r="F31" s="89"/>
      <c r="G31" s="89"/>
      <c r="H31" s="114"/>
      <c r="J31" s="94" t="s">
        <v>94</v>
      </c>
      <c r="K31" s="94">
        <f>SUMIF($A$14:$A$43,"43-A",$F$14:$F$43)</f>
        <v>0</v>
      </c>
      <c r="L31" s="94">
        <f>SUMIF($A$14:$A$43,"43-B",$F$14:$F$43)</f>
        <v>0</v>
      </c>
      <c r="M31" s="94">
        <f>SUMIF($A$14:$A$43,"43-C",$F$14:$F$43)</f>
        <v>0</v>
      </c>
      <c r="N31" s="94">
        <f>SUMIF($A$14:$A$43,"55-U",$F$14:$F$43)</f>
        <v>0</v>
      </c>
      <c r="P31" s="223">
        <f>($K$31*22)+($L$31*22)+($M$31*22)+($K$32*11)+($L$32*11)+(N31*22)</f>
        <v>0</v>
      </c>
    </row>
    <row r="32" spans="1:16" ht="18.95" customHeight="1" thickBot="1">
      <c r="A32" s="87" t="str">
        <f>IF(C32="","",VLOOKUP(C32,会員!B21:$D$1800,2,FALSE))</f>
        <v/>
      </c>
      <c r="B32" s="117" t="str">
        <f>IF(C32="","",VLOOKUP(C32,会員!B21:$D$1800,3,FALSE))</f>
        <v/>
      </c>
      <c r="C32" s="118"/>
      <c r="D32" s="261"/>
      <c r="E32" s="262"/>
      <c r="F32" s="89"/>
      <c r="G32" s="89"/>
      <c r="H32" s="89"/>
      <c r="J32" s="100" t="s">
        <v>96</v>
      </c>
      <c r="K32" s="100">
        <f>SUMIF($A$14:$A$43,"43-J",$F$14:$F$43)</f>
        <v>0</v>
      </c>
      <c r="L32" s="100">
        <f>SUMIF($A$14:$A$43,"43-H",$F$14:$F$43)</f>
        <v>0</v>
      </c>
      <c r="M32" s="100"/>
      <c r="N32" s="100"/>
      <c r="P32" s="224"/>
    </row>
    <row r="33" spans="1:16" ht="18.95" customHeight="1" thickBot="1">
      <c r="A33" s="91" t="str">
        <f>IF(C33="","",VLOOKUP(C33,会員!B22:$D$1800,2,FALSE))</f>
        <v/>
      </c>
      <c r="B33" s="119" t="str">
        <f>IF(C33="","",VLOOKUP(C33,会員!B22:$D$1800,3,FALSE))</f>
        <v/>
      </c>
      <c r="C33" s="120"/>
      <c r="D33" s="263"/>
      <c r="E33" s="264"/>
      <c r="F33" s="93"/>
      <c r="G33" s="93"/>
      <c r="H33" s="93"/>
      <c r="J33" s="22" t="s">
        <v>169</v>
      </c>
      <c r="K33" s="90" t="s">
        <v>119</v>
      </c>
      <c r="L33" s="90" t="s">
        <v>120</v>
      </c>
      <c r="M33" s="90" t="s">
        <v>121</v>
      </c>
      <c r="N33" s="90" t="s">
        <v>122</v>
      </c>
    </row>
    <row r="34" spans="1:16" ht="18.95" customHeight="1">
      <c r="A34" s="95" t="str">
        <f>IF(C34="","",VLOOKUP(C34,会員!B23:$D$1800,2,FALSE))</f>
        <v/>
      </c>
      <c r="B34" s="121" t="str">
        <f>IF(C34="","",VLOOKUP(C34,会員!B23:$D$1800,3,FALSE))</f>
        <v/>
      </c>
      <c r="C34" s="122"/>
      <c r="D34" s="259"/>
      <c r="E34" s="260"/>
      <c r="F34" s="89"/>
      <c r="G34" s="89"/>
      <c r="H34" s="97"/>
      <c r="J34" s="94" t="s">
        <v>94</v>
      </c>
      <c r="K34" s="94">
        <f>SUMIF($A$14:$A$43,"44-A",$F$14:$F$43)</f>
        <v>0</v>
      </c>
      <c r="L34" s="94">
        <f>SUMIF($A$14:$A$43,"44-B",$F$14:$F$43)</f>
        <v>0</v>
      </c>
      <c r="M34" s="94">
        <f>SUMIF($A$14:$A$43,"44-C",$F$14:$F$43)</f>
        <v>0</v>
      </c>
      <c r="N34" s="94">
        <f>SUMIF($A$14:$A$43,"55-U",$F$14:$F$43)</f>
        <v>0</v>
      </c>
      <c r="P34" s="223">
        <f>($K$34*22)+($L$34*22)+($M$34*22)+($K$35*11)+($L$35*11)+(N34*22)</f>
        <v>0</v>
      </c>
    </row>
    <row r="35" spans="1:16" ht="18.95" customHeight="1" thickBot="1">
      <c r="A35" s="87" t="str">
        <f>IF(C35="","",VLOOKUP(C35,会員!B24:$D$1800,2,FALSE))</f>
        <v/>
      </c>
      <c r="B35" s="117" t="str">
        <f>IF(C35="","",VLOOKUP(C35,会員!B24:$D$1800,3,FALSE))</f>
        <v/>
      </c>
      <c r="C35" s="118"/>
      <c r="D35" s="261"/>
      <c r="E35" s="262"/>
      <c r="F35" s="89"/>
      <c r="G35" s="89"/>
      <c r="H35" s="89"/>
      <c r="J35" s="100" t="s">
        <v>96</v>
      </c>
      <c r="K35" s="100">
        <f>SUMIF($A$14:$A$43,"44-J",$F$14:$F$43)</f>
        <v>0</v>
      </c>
      <c r="L35" s="100">
        <f>SUMIF($A$14:$A$43,"44-H",$F$14:$F$43)</f>
        <v>0</v>
      </c>
      <c r="M35" s="100"/>
      <c r="N35" s="100"/>
      <c r="P35" s="224"/>
    </row>
    <row r="36" spans="1:16" ht="18.95" customHeight="1" thickBot="1">
      <c r="A36" s="87" t="str">
        <f>IF(C36="","",VLOOKUP(C36,会員!B25:$D$1800,2,FALSE))</f>
        <v/>
      </c>
      <c r="B36" s="117" t="str">
        <f>IF(C36="","",VLOOKUP(C36,会員!B25:$D$1800,3,FALSE))</f>
        <v/>
      </c>
      <c r="C36" s="118"/>
      <c r="D36" s="261"/>
      <c r="E36" s="262"/>
      <c r="F36" s="89"/>
      <c r="G36" s="89"/>
      <c r="H36" s="114"/>
      <c r="J36" s="22" t="s">
        <v>158</v>
      </c>
      <c r="K36" s="90" t="s">
        <v>119</v>
      </c>
      <c r="L36" s="90" t="s">
        <v>120</v>
      </c>
      <c r="M36" s="90" t="s">
        <v>121</v>
      </c>
      <c r="N36" s="90" t="s">
        <v>122</v>
      </c>
    </row>
    <row r="37" spans="1:16" ht="18.95" customHeight="1">
      <c r="A37" s="87" t="str">
        <f>IF(C37="","",VLOOKUP(C37,会員!B26:$D$1800,2,FALSE))</f>
        <v/>
      </c>
      <c r="B37" s="117" t="str">
        <f>IF(C37="","",VLOOKUP(C37,会員!B26:$D$1800,3,FALSE))</f>
        <v/>
      </c>
      <c r="C37" s="118"/>
      <c r="D37" s="261"/>
      <c r="E37" s="262"/>
      <c r="F37" s="89"/>
      <c r="G37" s="89"/>
      <c r="H37" s="89"/>
      <c r="J37" s="94" t="s">
        <v>94</v>
      </c>
      <c r="K37" s="94">
        <f>SUMIF($A$14:$A$43,"45-A",$F$14:$F$43)</f>
        <v>0</v>
      </c>
      <c r="L37" s="94">
        <f>SUMIF($A$14:$A$43,"45-B",$F$14:$F$43)</f>
        <v>0</v>
      </c>
      <c r="M37" s="94">
        <f>SUMIF($A$14:$A$43,"45-C",$F$14:$F$43)</f>
        <v>0</v>
      </c>
      <c r="N37" s="94">
        <f>SUMIF($A$14:$A$43,"55-U",$F$14:$F$43)</f>
        <v>0</v>
      </c>
      <c r="P37" s="223">
        <f>($K$37*22)+($L$37*22)+($M$37*22)+($K$38*11)+($L$38*11)+(N37*22)</f>
        <v>0</v>
      </c>
    </row>
    <row r="38" spans="1:16" ht="18.95" customHeight="1" thickBot="1">
      <c r="A38" s="91" t="str">
        <f>IF(C38="","",VLOOKUP(C38,会員!B27:$D$1800,2,FALSE))</f>
        <v/>
      </c>
      <c r="B38" s="119" t="str">
        <f>IF(C38="","",VLOOKUP(C38,会員!B27:$D$1800,3,FALSE))</f>
        <v/>
      </c>
      <c r="C38" s="120"/>
      <c r="D38" s="263"/>
      <c r="E38" s="264"/>
      <c r="F38" s="93"/>
      <c r="G38" s="93"/>
      <c r="H38" s="93"/>
      <c r="J38" s="100" t="s">
        <v>96</v>
      </c>
      <c r="K38" s="100">
        <f>SUMIF($A$14:$A$43,"45-J",$F$14:$F$43)</f>
        <v>0</v>
      </c>
      <c r="L38" s="100">
        <f>SUMIF($A$14:$A$43,"45-H",$F$14:$F$43)</f>
        <v>0</v>
      </c>
      <c r="M38" s="100"/>
      <c r="N38" s="100"/>
      <c r="P38" s="224"/>
    </row>
    <row r="39" spans="1:16" ht="18.95" customHeight="1" thickBot="1">
      <c r="A39" s="95" t="str">
        <f>IF(C39="","",VLOOKUP(C39,会員!B28:$D$1800,2,FALSE))</f>
        <v/>
      </c>
      <c r="B39" s="121" t="str">
        <f>IF(C39="","",VLOOKUP(C39,会員!B28:$D$1800,3,FALSE))</f>
        <v/>
      </c>
      <c r="C39" s="122"/>
      <c r="D39" s="259"/>
      <c r="E39" s="260"/>
      <c r="F39" s="89"/>
      <c r="G39" s="89"/>
      <c r="H39" s="97"/>
      <c r="J39" s="22" t="s">
        <v>159</v>
      </c>
      <c r="K39" s="90" t="s">
        <v>119</v>
      </c>
      <c r="L39" s="90" t="s">
        <v>120</v>
      </c>
      <c r="M39" s="90" t="s">
        <v>121</v>
      </c>
      <c r="N39" s="90" t="s">
        <v>122</v>
      </c>
    </row>
    <row r="40" spans="1:16" ht="18.95" customHeight="1">
      <c r="A40" s="87" t="str">
        <f>IF(C40="","",VLOOKUP(C40,会員!B29:$D$1800,2,FALSE))</f>
        <v/>
      </c>
      <c r="B40" s="117" t="str">
        <f>IF(C40="","",VLOOKUP(C40,会員!B29:$D$1800,3,FALSE))</f>
        <v/>
      </c>
      <c r="C40" s="118"/>
      <c r="D40" s="261"/>
      <c r="E40" s="262"/>
      <c r="F40" s="89"/>
      <c r="G40" s="89"/>
      <c r="H40" s="89"/>
      <c r="J40" s="94" t="s">
        <v>94</v>
      </c>
      <c r="K40" s="94">
        <f>SUMIF($A$14:$A$43,"46-A",$F$14:$F$43)</f>
        <v>0</v>
      </c>
      <c r="L40" s="94">
        <f>SUMIF($A$14:$A$43,"46-B",$F$14:$F$43)</f>
        <v>0</v>
      </c>
      <c r="M40" s="94">
        <f>SUMIF($A$14:$A$43,"46-C",$F$14:$F$43)</f>
        <v>0</v>
      </c>
      <c r="N40" s="94">
        <f>SUMIF($A$14:$A$43,"55-U",$F$14:$F$43)</f>
        <v>0</v>
      </c>
      <c r="P40" s="223">
        <f>($K$40*22)+($L$40*22)+($M$40*22)+($K$41*11)+($L$41*11)+(N40*22)</f>
        <v>0</v>
      </c>
    </row>
    <row r="41" spans="1:16" ht="18.95" customHeight="1" thickBot="1">
      <c r="A41" s="87" t="str">
        <f>IF(C41="","",VLOOKUP(C41,会員!B30:$D$1800,2,FALSE))</f>
        <v/>
      </c>
      <c r="B41" s="117" t="str">
        <f>IF(C41="","",VLOOKUP(C41,会員!B30:$D$1800,3,FALSE))</f>
        <v/>
      </c>
      <c r="C41" s="118"/>
      <c r="D41" s="261"/>
      <c r="E41" s="262"/>
      <c r="F41" s="89"/>
      <c r="G41" s="89"/>
      <c r="H41" s="114"/>
      <c r="J41" s="100" t="s">
        <v>96</v>
      </c>
      <c r="K41" s="100">
        <f>SUMIF($A$14:$A$43,"46-J",$F$14:$F$43)</f>
        <v>0</v>
      </c>
      <c r="L41" s="100">
        <f>SUMIF($A$14:$A$43,"46-H",$F$14:$F$43)</f>
        <v>0</v>
      </c>
      <c r="M41" s="100"/>
      <c r="N41" s="100"/>
      <c r="P41" s="224"/>
    </row>
    <row r="42" spans="1:16" ht="18.95" customHeight="1" thickBot="1">
      <c r="A42" s="87" t="str">
        <f>IF(C42="","",VLOOKUP(C42,会員!B31:$D$1800,2,FALSE))</f>
        <v/>
      </c>
      <c r="B42" s="117" t="str">
        <f>IF(C42="","",VLOOKUP(C42,会員!B31:$D$1800,3,FALSE))</f>
        <v/>
      </c>
      <c r="C42" s="109"/>
      <c r="D42" s="261"/>
      <c r="E42" s="262"/>
      <c r="F42" s="89"/>
      <c r="G42" s="89"/>
      <c r="H42" s="89"/>
      <c r="J42" s="22" t="s">
        <v>160</v>
      </c>
      <c r="K42" s="90" t="s">
        <v>119</v>
      </c>
      <c r="L42" s="90" t="s">
        <v>120</v>
      </c>
      <c r="M42" s="90" t="s">
        <v>121</v>
      </c>
      <c r="N42" s="90" t="s">
        <v>122</v>
      </c>
    </row>
    <row r="43" spans="1:16" ht="18.95" customHeight="1" thickBot="1">
      <c r="A43" s="91" t="str">
        <f>IF(C43="","",VLOOKUP(C43,会員!B32:$D$1800,2,FALSE))</f>
        <v/>
      </c>
      <c r="B43" s="119" t="str">
        <f>IF(C43="","",VLOOKUP(C43,会員!B32:$D$1800,3,FALSE))</f>
        <v/>
      </c>
      <c r="C43" s="110"/>
      <c r="D43" s="263"/>
      <c r="E43" s="264"/>
      <c r="F43" s="93"/>
      <c r="G43" s="93"/>
      <c r="H43" s="93"/>
      <c r="J43" s="94" t="s">
        <v>94</v>
      </c>
      <c r="K43" s="94">
        <f>SUMIF($A$14:$A$43,"47-A",$F$14:$F$43)</f>
        <v>0</v>
      </c>
      <c r="L43" s="94">
        <f>SUMIF($A$14:$A$43,"47-B",$F$14:$F$43)</f>
        <v>0</v>
      </c>
      <c r="M43" s="94">
        <f>SUMIF($A$14:$A$43,"47-C",$F$14:$F$43)</f>
        <v>0</v>
      </c>
      <c r="N43" s="94">
        <f>SUMIF($A$14:$A$43,"55-U",$F$14:$F$43)</f>
        <v>0</v>
      </c>
      <c r="P43" s="223">
        <f>($K$43*22)+($L$43*22)+($M$43*22)+($K$44*11)+($L$44*11)+(N43*22)</f>
        <v>0</v>
      </c>
    </row>
    <row r="44" spans="1:16" ht="14.45" customHeight="1" thickBot="1">
      <c r="A44" s="230" t="s">
        <v>92</v>
      </c>
      <c r="B44" s="271"/>
      <c r="C44" s="226" t="s">
        <v>93</v>
      </c>
      <c r="D44" s="94" t="s">
        <v>94</v>
      </c>
      <c r="E44" s="112"/>
      <c r="F44" s="226" t="s">
        <v>125</v>
      </c>
      <c r="G44" s="267"/>
      <c r="H44" s="234" t="s">
        <v>95</v>
      </c>
      <c r="J44" s="100" t="s">
        <v>96</v>
      </c>
      <c r="K44" s="100">
        <f>SUMIF($A$14:$A$43,"47-J",$F$14:$F$43)</f>
        <v>0</v>
      </c>
      <c r="L44" s="100">
        <f>SUMIF($A$14:$A$43,"47-H",$F$14:$F$43)</f>
        <v>0</v>
      </c>
      <c r="M44" s="100"/>
      <c r="N44" s="100"/>
      <c r="P44" s="224"/>
    </row>
    <row r="45" spans="1:16" ht="14.45" customHeight="1" thickBot="1">
      <c r="A45" s="231"/>
      <c r="B45" s="266"/>
      <c r="C45" s="227"/>
      <c r="D45" s="100" t="s">
        <v>161</v>
      </c>
      <c r="E45" s="113"/>
      <c r="F45" s="227"/>
      <c r="G45" s="268"/>
      <c r="H45" s="235"/>
      <c r="K45" s="90" t="s">
        <v>123</v>
      </c>
      <c r="L45" s="90" t="s">
        <v>124</v>
      </c>
    </row>
    <row r="46" spans="1:16" ht="7.15" customHeight="1" thickBot="1"/>
    <row r="47" spans="1:16">
      <c r="E47" s="103" t="s">
        <v>97</v>
      </c>
      <c r="F47" s="104"/>
      <c r="G47" s="104"/>
      <c r="H47" s="32"/>
      <c r="J47" s="226" t="s">
        <v>125</v>
      </c>
      <c r="K47" s="223">
        <f>P22+P25+P28+P31+P34+P37+P40+P43+P18</f>
        <v>0</v>
      </c>
      <c r="M47" s="225" t="s">
        <v>126</v>
      </c>
      <c r="N47" s="225"/>
    </row>
    <row r="48" spans="1:16" ht="14.25" thickBot="1">
      <c r="E48" s="33"/>
      <c r="F48" s="79"/>
      <c r="G48" s="22">
        <f>ＪＢ個人競技記録報告書!G48</f>
        <v>0</v>
      </c>
      <c r="H48" s="61" t="s">
        <v>127</v>
      </c>
      <c r="J48" s="227"/>
      <c r="K48" s="224"/>
      <c r="M48" s="225"/>
      <c r="N48" s="225"/>
    </row>
    <row r="49" spans="5:14" ht="14.25" thickBot="1">
      <c r="E49" s="33" t="str">
        <f>ＪＢ個人競技記録報告書!E49</f>
        <v>立会審判員名</v>
      </c>
      <c r="H49" s="105"/>
    </row>
    <row r="50" spans="5:14">
      <c r="E50" s="33"/>
      <c r="G50" s="22">
        <f>ＪＢ個人競技記録報告書!G50</f>
        <v>0</v>
      </c>
      <c r="H50" s="61" t="s">
        <v>127</v>
      </c>
      <c r="J50" s="221" t="s">
        <v>163</v>
      </c>
      <c r="K50" s="223">
        <f>SUM(K22:N22,K25:N25,K28:N28,K31:N31,K34:N34,K37:N37,K40:N40,K43:N43,K18:N18)</f>
        <v>0</v>
      </c>
      <c r="M50" s="225" t="s">
        <v>126</v>
      </c>
      <c r="N50" s="225"/>
    </row>
    <row r="51" spans="5:14" ht="6.75" customHeight="1" thickBot="1">
      <c r="E51" s="34"/>
      <c r="F51" s="35"/>
      <c r="G51" s="36"/>
      <c r="H51" s="37"/>
      <c r="J51" s="222"/>
      <c r="K51" s="224"/>
      <c r="M51" s="225"/>
      <c r="N51" s="225"/>
    </row>
    <row r="52" spans="5:14" ht="7.5" customHeight="1" thickBot="1">
      <c r="J52" s="106"/>
    </row>
    <row r="53" spans="5:14">
      <c r="J53" s="221" t="s">
        <v>164</v>
      </c>
      <c r="K53" s="223">
        <f>SUM(K23:N23,K26:N26,K29:N29,K32:N32,K35:N35,K38:N38,K41:N41,K44:N44,K19:N19)</f>
        <v>0</v>
      </c>
      <c r="M53" s="225" t="s">
        <v>126</v>
      </c>
      <c r="N53" s="225"/>
    </row>
    <row r="54" spans="5:14" ht="14.25" thickBot="1">
      <c r="J54" s="222"/>
      <c r="K54" s="224"/>
      <c r="M54" s="225"/>
      <c r="N54" s="225"/>
    </row>
  </sheetData>
  <mergeCells count="67">
    <mergeCell ref="D17:E17"/>
    <mergeCell ref="D18:E18"/>
    <mergeCell ref="A2:H2"/>
    <mergeCell ref="A3:H3"/>
    <mergeCell ref="A4:H4"/>
    <mergeCell ref="A6:B6"/>
    <mergeCell ref="A8:B8"/>
    <mergeCell ref="H9:H11"/>
    <mergeCell ref="A10:B10"/>
    <mergeCell ref="D10:E10"/>
    <mergeCell ref="F10:G10"/>
    <mergeCell ref="F11:G11"/>
    <mergeCell ref="F12:G12"/>
    <mergeCell ref="D13:E13"/>
    <mergeCell ref="D14:E14"/>
    <mergeCell ref="D15:E15"/>
    <mergeCell ref="D16:E16"/>
    <mergeCell ref="J18:J19"/>
    <mergeCell ref="P18:P19"/>
    <mergeCell ref="D19:E19"/>
    <mergeCell ref="D20:E20"/>
    <mergeCell ref="D22:E22"/>
    <mergeCell ref="P22:P23"/>
    <mergeCell ref="D23:E23"/>
    <mergeCell ref="D21:E21"/>
    <mergeCell ref="D24:E24"/>
    <mergeCell ref="D25:E25"/>
    <mergeCell ref="P25:P26"/>
    <mergeCell ref="D26:E26"/>
    <mergeCell ref="D37:E37"/>
    <mergeCell ref="P37:P38"/>
    <mergeCell ref="D38:E38"/>
    <mergeCell ref="D27:E27"/>
    <mergeCell ref="D28:E28"/>
    <mergeCell ref="P28:P29"/>
    <mergeCell ref="D29:E29"/>
    <mergeCell ref="D30:E30"/>
    <mergeCell ref="D31:E31"/>
    <mergeCell ref="P31:P32"/>
    <mergeCell ref="D32:E32"/>
    <mergeCell ref="D33:E33"/>
    <mergeCell ref="D34:E34"/>
    <mergeCell ref="P34:P35"/>
    <mergeCell ref="D35:E35"/>
    <mergeCell ref="D36:E36"/>
    <mergeCell ref="H44:H45"/>
    <mergeCell ref="D39:E39"/>
    <mergeCell ref="D40:E40"/>
    <mergeCell ref="P40:P41"/>
    <mergeCell ref="D41:E41"/>
    <mergeCell ref="D42:E42"/>
    <mergeCell ref="D43:E43"/>
    <mergeCell ref="P43:P44"/>
    <mergeCell ref="A44:A45"/>
    <mergeCell ref="B44:B45"/>
    <mergeCell ref="C44:C45"/>
    <mergeCell ref="F44:F45"/>
    <mergeCell ref="G44:G45"/>
    <mergeCell ref="J53:J54"/>
    <mergeCell ref="K53:K54"/>
    <mergeCell ref="M53:N54"/>
    <mergeCell ref="J47:J48"/>
    <mergeCell ref="K47:K48"/>
    <mergeCell ref="M47:N48"/>
    <mergeCell ref="J50:J51"/>
    <mergeCell ref="K50:K51"/>
    <mergeCell ref="M50:N51"/>
  </mergeCells>
  <phoneticPr fontId="1"/>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4588E-F42C-44E7-B694-0381C6551F85}">
  <dimension ref="A1:S54"/>
  <sheetViews>
    <sheetView view="pageBreakPreview" topLeftCell="A15" zoomScaleNormal="70" zoomScaleSheetLayoutView="100" workbookViewId="0">
      <selection activeCell="F21" sqref="F21"/>
    </sheetView>
  </sheetViews>
  <sheetFormatPr defaultColWidth="9" defaultRowHeight="13.5"/>
  <cols>
    <col min="1" max="1" width="10.25" style="22" customWidth="1"/>
    <col min="2" max="2" width="11.625" style="22" bestFit="1" customWidth="1"/>
    <col min="3" max="3" width="25.625" style="23" customWidth="1"/>
    <col min="4" max="4" width="6" style="23" bestFit="1" customWidth="1"/>
    <col min="5" max="5" width="5.75" style="23" customWidth="1"/>
    <col min="6" max="6" width="13.375" style="23" customWidth="1"/>
    <col min="7" max="7" width="11.375" style="23" customWidth="1"/>
    <col min="8" max="8" width="13.375" style="23" customWidth="1"/>
    <col min="9" max="10" width="9" style="23"/>
    <col min="11" max="11" width="10.875" style="23" bestFit="1" customWidth="1"/>
    <col min="12" max="15" width="9" style="23"/>
    <col min="16" max="16" width="10.875" style="23" bestFit="1" customWidth="1"/>
    <col min="17" max="16384" width="9" style="23"/>
  </cols>
  <sheetData>
    <row r="1" spans="1:19" ht="4.1500000000000004" customHeight="1"/>
    <row r="2" spans="1:19" ht="17.25">
      <c r="A2" s="248" t="s">
        <v>77</v>
      </c>
      <c r="B2" s="248"/>
      <c r="C2" s="248"/>
      <c r="D2" s="248"/>
      <c r="E2" s="248"/>
      <c r="F2" s="248"/>
      <c r="G2" s="248"/>
      <c r="H2" s="248"/>
      <c r="J2" s="107"/>
      <c r="K2" s="107"/>
      <c r="L2" s="107"/>
      <c r="M2" s="107"/>
      <c r="N2" s="107"/>
      <c r="O2" s="107"/>
      <c r="P2" s="107"/>
      <c r="Q2" s="107"/>
      <c r="R2" s="107"/>
      <c r="S2" s="107"/>
    </row>
    <row r="3" spans="1:19" ht="26.25" customHeight="1">
      <c r="A3" s="250" t="s">
        <v>165</v>
      </c>
      <c r="B3" s="250"/>
      <c r="C3" s="250"/>
      <c r="D3" s="250"/>
      <c r="E3" s="250"/>
      <c r="F3" s="250"/>
      <c r="G3" s="250"/>
      <c r="H3" s="250"/>
      <c r="J3" s="107"/>
      <c r="K3" s="107"/>
      <c r="L3" s="107"/>
      <c r="M3" s="107"/>
      <c r="N3" s="107"/>
      <c r="O3" s="107"/>
      <c r="P3" s="107"/>
      <c r="Q3" s="107"/>
      <c r="R3" s="107"/>
      <c r="S3" s="107"/>
    </row>
    <row r="4" spans="1:19" ht="16.149999999999999" customHeight="1">
      <c r="A4" s="248" t="s">
        <v>145</v>
      </c>
      <c r="B4" s="248"/>
      <c r="C4" s="248"/>
      <c r="D4" s="248"/>
      <c r="E4" s="248"/>
      <c r="F4" s="248"/>
      <c r="G4" s="248"/>
      <c r="H4" s="248"/>
      <c r="J4" s="107"/>
      <c r="K4" s="107"/>
      <c r="L4" s="107"/>
      <c r="M4" s="107"/>
      <c r="N4" s="107"/>
      <c r="O4" s="107"/>
      <c r="P4" s="107"/>
      <c r="Q4" s="107"/>
      <c r="R4" s="107"/>
      <c r="S4" s="107"/>
    </row>
    <row r="5" spans="1:19" ht="18.75" customHeight="1">
      <c r="A5" s="24" t="s">
        <v>78</v>
      </c>
      <c r="F5" s="25" t="s">
        <v>79</v>
      </c>
      <c r="G5" s="81" t="s">
        <v>146</v>
      </c>
      <c r="H5" s="25"/>
      <c r="I5" s="24"/>
      <c r="J5" s="107"/>
      <c r="K5" s="107"/>
      <c r="L5" s="107"/>
      <c r="M5" s="107"/>
      <c r="N5" s="107"/>
      <c r="O5" s="107"/>
      <c r="P5" s="107"/>
      <c r="Q5" s="107"/>
      <c r="R5" s="107"/>
      <c r="S5" s="107"/>
    </row>
    <row r="6" spans="1:19" ht="18.75" customHeight="1">
      <c r="A6" s="242">
        <f ca="1">ＪＢ個人競技記録報告書!A6</f>
        <v>45411</v>
      </c>
      <c r="B6" s="242"/>
      <c r="C6" s="23">
        <f>ＪＢ個人競技記録報告書!C6</f>
        <v>0</v>
      </c>
      <c r="F6" s="26" t="s">
        <v>80</v>
      </c>
      <c r="G6" s="82" t="str">
        <f>ＪＢ個人競技記録報告書!G6</f>
        <v>中野　晴夫</v>
      </c>
      <c r="H6" s="26"/>
      <c r="I6" s="24"/>
    </row>
    <row r="7" spans="1:19" ht="8.4499999999999993" customHeight="1">
      <c r="I7" s="24"/>
    </row>
    <row r="8" spans="1:19" ht="13.5" customHeight="1" thickBot="1">
      <c r="A8" s="251" t="s">
        <v>81</v>
      </c>
      <c r="B8" s="251"/>
      <c r="C8" s="27">
        <f>ＪＢ個人競技記録報告書!C8</f>
        <v>0</v>
      </c>
      <c r="D8" s="27"/>
      <c r="E8" s="25"/>
      <c r="F8" s="25" t="s">
        <v>82</v>
      </c>
      <c r="G8" s="25" t="str">
        <f>ＪＢ個人競技記録報告書!G8</f>
        <v>登録番号</v>
      </c>
      <c r="I8" s="24"/>
    </row>
    <row r="9" spans="1:19" ht="12.95" customHeight="1">
      <c r="H9" s="254" t="s">
        <v>173</v>
      </c>
      <c r="I9" s="24"/>
    </row>
    <row r="10" spans="1:19">
      <c r="A10" s="251" t="s">
        <v>83</v>
      </c>
      <c r="B10" s="251"/>
      <c r="C10" s="25">
        <f>ＪＢ個人競技記録報告書!C10</f>
        <v>0</v>
      </c>
      <c r="D10" s="225" t="s">
        <v>84</v>
      </c>
      <c r="E10" s="225"/>
      <c r="F10" s="242" t="str">
        <f>ＪＢ個人競技記録報告書!F10</f>
        <v>年　　月　　日</v>
      </c>
      <c r="G10" s="242"/>
      <c r="H10" s="255"/>
      <c r="I10" s="24"/>
    </row>
    <row r="11" spans="1:19" ht="14.25" thickBot="1">
      <c r="F11" s="274"/>
      <c r="G11" s="274"/>
      <c r="H11" s="256"/>
      <c r="I11" s="24"/>
    </row>
    <row r="12" spans="1:19" ht="14.25" thickBot="1">
      <c r="E12" s="28"/>
      <c r="F12" s="243">
        <f ca="1">ＪＢ個人競技記録報告書!F12</f>
        <v>45411</v>
      </c>
      <c r="G12" s="243"/>
      <c r="H12" s="23" t="s">
        <v>148</v>
      </c>
      <c r="I12" s="24"/>
    </row>
    <row r="13" spans="1:19" s="22" customFormat="1" ht="17.25" customHeight="1" thickBot="1">
      <c r="A13" s="29" t="s">
        <v>85</v>
      </c>
      <c r="B13" s="30" t="s">
        <v>86</v>
      </c>
      <c r="C13" s="31" t="s">
        <v>87</v>
      </c>
      <c r="D13" s="272" t="s">
        <v>88</v>
      </c>
      <c r="E13" s="273"/>
      <c r="F13" s="31" t="s">
        <v>89</v>
      </c>
      <c r="G13" s="31" t="s">
        <v>90</v>
      </c>
      <c r="H13" s="31" t="s">
        <v>91</v>
      </c>
    </row>
    <row r="14" spans="1:19" ht="18.95" customHeight="1" thickTop="1">
      <c r="A14" s="84" t="str">
        <f>IF(C14="","",VLOOKUP(C14,会員!B3:$D$1800,2,FALSE))</f>
        <v/>
      </c>
      <c r="B14" s="115" t="str">
        <f>IF(C14="","",VLOOKUP(C14,会員!B3:$D$1800,3,FALSE))</f>
        <v/>
      </c>
      <c r="C14" s="108"/>
      <c r="D14" s="269"/>
      <c r="E14" s="270"/>
      <c r="F14" s="89"/>
      <c r="G14" s="89"/>
      <c r="H14" s="97"/>
    </row>
    <row r="15" spans="1:19" ht="18.95" customHeight="1">
      <c r="A15" s="87" t="str">
        <f>IF(C15="","",VLOOKUP(C15,会員!B4:$D$1800,2,FALSE))</f>
        <v/>
      </c>
      <c r="B15" s="117" t="str">
        <f>IF(C15="","",VLOOKUP(C15,会員!B4:$D$1800,3,FALSE))</f>
        <v/>
      </c>
      <c r="C15" s="109"/>
      <c r="D15" s="261"/>
      <c r="E15" s="262"/>
      <c r="F15" s="89"/>
      <c r="G15" s="89"/>
      <c r="H15" s="89"/>
    </row>
    <row r="16" spans="1:19" ht="18.95" customHeight="1">
      <c r="A16" s="87" t="str">
        <f>IF(C16="","",VLOOKUP(C16,会員!B5:$D$1800,2,FALSE))</f>
        <v/>
      </c>
      <c r="B16" s="117" t="str">
        <f>IF(C16="","",VLOOKUP(C16,会員!B5:$D$1800,3,FALSE))</f>
        <v/>
      </c>
      <c r="C16" s="109"/>
      <c r="D16" s="261"/>
      <c r="E16" s="262"/>
      <c r="F16" s="89"/>
      <c r="G16" s="89"/>
      <c r="H16" s="114"/>
    </row>
    <row r="17" spans="1:16" ht="18.95" customHeight="1" thickBot="1">
      <c r="A17" s="87" t="str">
        <f>IF(C17="","",VLOOKUP(C17,会員!B6:$D$1800,2,FALSE))</f>
        <v/>
      </c>
      <c r="B17" s="117" t="str">
        <f>IF(C17="","",VLOOKUP(C17,会員!B6:$D$1800,3,FALSE))</f>
        <v/>
      </c>
      <c r="C17" s="109"/>
      <c r="D17" s="261"/>
      <c r="E17" s="262"/>
      <c r="F17" s="89"/>
      <c r="G17" s="89"/>
      <c r="H17" s="89"/>
      <c r="J17" s="22"/>
      <c r="K17" s="90" t="s">
        <v>150</v>
      </c>
      <c r="L17" s="90" t="s">
        <v>151</v>
      </c>
      <c r="M17" s="90"/>
      <c r="N17" s="90"/>
    </row>
    <row r="18" spans="1:16" ht="18.95" customHeight="1" thickBot="1">
      <c r="A18" s="91" t="str">
        <f>IF(C18="","",VLOOKUP(C18,会員!B7:$D$1800,2,FALSE))</f>
        <v/>
      </c>
      <c r="B18" s="119" t="str">
        <f>IF(C18="","",VLOOKUP(C18,会員!B7:$D$1800,3,FALSE))</f>
        <v/>
      </c>
      <c r="C18" s="110"/>
      <c r="D18" s="263"/>
      <c r="E18" s="264"/>
      <c r="F18" s="93"/>
      <c r="G18" s="93"/>
      <c r="H18" s="93"/>
      <c r="J18" s="240" t="s">
        <v>152</v>
      </c>
      <c r="K18" s="94"/>
      <c r="L18" s="94"/>
      <c r="M18" s="94"/>
      <c r="N18" s="94"/>
      <c r="P18" s="223">
        <f>($K$18*22)+($L$18*22)+($M$18*22)+($K$19*11)+($L$19*11)+(N18*22)</f>
        <v>0</v>
      </c>
    </row>
    <row r="19" spans="1:16" ht="18.95" customHeight="1" thickBot="1">
      <c r="A19" s="95" t="str">
        <f>IF(C19="","",VLOOKUP(C19,会員!B8:$D$1800,2,FALSE))</f>
        <v/>
      </c>
      <c r="B19" s="121" t="str">
        <f>IF(C19="","",VLOOKUP(C19,会員!B8:$D$1800,3,FALSE))</f>
        <v/>
      </c>
      <c r="C19" s="111"/>
      <c r="D19" s="259"/>
      <c r="E19" s="260"/>
      <c r="F19" s="89"/>
      <c r="G19" s="89"/>
      <c r="H19" s="97"/>
      <c r="J19" s="241"/>
      <c r="K19" s="94">
        <f>SUMIF($A$14:$A$43,"40-A",$F$14:$F$43)</f>
        <v>0</v>
      </c>
      <c r="L19" s="94">
        <f>SUMIF($A$14:$A$43,"54-U",$F$14:$F$43)</f>
        <v>0</v>
      </c>
      <c r="M19" s="94">
        <f>SUMIF($A$14:$A$43,"40-C",$F$14:$F$43)</f>
        <v>0</v>
      </c>
      <c r="N19" s="94">
        <f>SUMIF($A$14:$A$43,"55-U",$F$14:$F$43)</f>
        <v>0</v>
      </c>
      <c r="P19" s="224"/>
    </row>
    <row r="20" spans="1:16" ht="18.95" customHeight="1">
      <c r="A20" s="87" t="str">
        <f>IF(C20="","",VLOOKUP(C20,会員!B9:$D$1800,2,FALSE))</f>
        <v/>
      </c>
      <c r="B20" s="117" t="str">
        <f>IF(C20="","",VLOOKUP(C20,会員!B9:$D$1800,3,FALSE))</f>
        <v/>
      </c>
      <c r="C20" s="109"/>
      <c r="D20" s="261"/>
      <c r="E20" s="262"/>
      <c r="F20" s="89"/>
      <c r="G20" s="89"/>
      <c r="H20" s="89"/>
    </row>
    <row r="21" spans="1:16" ht="18.95" customHeight="1" thickBot="1">
      <c r="A21" s="87" t="str">
        <f>IF(C21="","",VLOOKUP(C21,会員!B10:$D$1800,2,FALSE))</f>
        <v/>
      </c>
      <c r="B21" s="117" t="str">
        <f>IF(C21="","",VLOOKUP(C21,会員!B10:$D$1800,3,FALSE))</f>
        <v/>
      </c>
      <c r="C21" s="109"/>
      <c r="D21" s="261"/>
      <c r="E21" s="262"/>
      <c r="F21" s="89"/>
      <c r="G21" s="89"/>
      <c r="H21" s="114"/>
      <c r="J21" s="22" t="s">
        <v>153</v>
      </c>
      <c r="K21" s="90" t="s">
        <v>119</v>
      </c>
      <c r="L21" s="90" t="s">
        <v>120</v>
      </c>
      <c r="M21" s="90" t="s">
        <v>121</v>
      </c>
      <c r="N21" s="90" t="s">
        <v>122</v>
      </c>
    </row>
    <row r="22" spans="1:16" ht="18.95" customHeight="1">
      <c r="A22" s="87" t="str">
        <f>IF(C22="","",VLOOKUP(C22,会員!B11:$D$1800,2,FALSE))</f>
        <v/>
      </c>
      <c r="B22" s="117" t="str">
        <f>IF(C22="","",VLOOKUP(C22,会員!B11:$D$1800,3,FALSE))</f>
        <v/>
      </c>
      <c r="C22" s="109"/>
      <c r="D22" s="261"/>
      <c r="E22" s="262"/>
      <c r="F22" s="89"/>
      <c r="G22" s="89"/>
      <c r="H22" s="89"/>
      <c r="J22" s="94" t="s">
        <v>94</v>
      </c>
      <c r="K22" s="94">
        <f>SUMIF($A$14:$A$43,"40-A",$F$14:$F$43)</f>
        <v>0</v>
      </c>
      <c r="L22" s="94">
        <f>SUMIF($A$14:$A$43,"40-B",$F$14:$F$43)</f>
        <v>0</v>
      </c>
      <c r="M22" s="94">
        <f>SUMIF($A$14:$A$43,"40-C",$F$14:$F$43)</f>
        <v>0</v>
      </c>
      <c r="N22" s="94">
        <f>SUMIF($A$14:$A$43,"55-U",$F$14:$F$43)</f>
        <v>0</v>
      </c>
      <c r="P22" s="223">
        <f>($K$22*22)+($L$22*22)+($M$22*22)+($K$23*11)+($L$23*11)+(N22*22)</f>
        <v>0</v>
      </c>
    </row>
    <row r="23" spans="1:16" ht="18.95" customHeight="1" thickBot="1">
      <c r="A23" s="98" t="str">
        <f>IF(C23="","",VLOOKUP(C23,会員!B12:$D$1800,2,FALSE))</f>
        <v/>
      </c>
      <c r="B23" s="123" t="str">
        <f>IF(C23="","",VLOOKUP(C23,会員!B12:$D$1800,3,FALSE))</f>
        <v/>
      </c>
      <c r="C23" s="110"/>
      <c r="D23" s="263"/>
      <c r="E23" s="264"/>
      <c r="F23" s="93"/>
      <c r="G23" s="93"/>
      <c r="H23" s="93"/>
      <c r="J23" s="100" t="s">
        <v>96</v>
      </c>
      <c r="K23" s="100">
        <f>SUMIF($A$14:$A$43,"40-J",$F$14:$F$43)</f>
        <v>0</v>
      </c>
      <c r="L23" s="100">
        <f>SUMIF($A$14:$A$43,"40-H",$F$14:$F$43)</f>
        <v>0</v>
      </c>
      <c r="M23" s="100"/>
      <c r="N23" s="100"/>
      <c r="P23" s="224"/>
    </row>
    <row r="24" spans="1:16" ht="18.95" customHeight="1" thickBot="1">
      <c r="A24" s="95" t="str">
        <f>IF(C24="","",VLOOKUP(C24,会員!B13:$D$1800,2,FALSE))</f>
        <v/>
      </c>
      <c r="B24" s="121" t="str">
        <f>IF(C24="","",VLOOKUP(C24,会員!B13:$D$1800,3,FALSE))</f>
        <v/>
      </c>
      <c r="C24" s="111"/>
      <c r="D24" s="259"/>
      <c r="E24" s="260"/>
      <c r="F24" s="89"/>
      <c r="G24" s="89"/>
      <c r="H24" s="97"/>
      <c r="J24" s="22" t="s">
        <v>154</v>
      </c>
      <c r="K24" s="90" t="s">
        <v>119</v>
      </c>
      <c r="L24" s="90" t="s">
        <v>120</v>
      </c>
      <c r="M24" s="90" t="s">
        <v>121</v>
      </c>
      <c r="N24" s="90" t="s">
        <v>122</v>
      </c>
    </row>
    <row r="25" spans="1:16" ht="18.95" customHeight="1">
      <c r="A25" s="87" t="str">
        <f>IF(C25="","",VLOOKUP(C25,会員!B14:$D$1800,2,FALSE))</f>
        <v/>
      </c>
      <c r="B25" s="117" t="str">
        <f>IF(C25="","",VLOOKUP(C25,会員!B14:$D$1800,3,FALSE))</f>
        <v/>
      </c>
      <c r="C25" s="109"/>
      <c r="D25" s="261"/>
      <c r="E25" s="262"/>
      <c r="F25" s="89"/>
      <c r="G25" s="89"/>
      <c r="H25" s="89"/>
      <c r="J25" s="94" t="s">
        <v>94</v>
      </c>
      <c r="K25" s="94">
        <f>SUMIF($A$14:$A$43,"41-A",$F$14:$F$43)</f>
        <v>0</v>
      </c>
      <c r="L25" s="94">
        <f>SUMIF($A$14:$A$43,"41-B",$F$14:$F$43)</f>
        <v>0</v>
      </c>
      <c r="M25" s="94">
        <f>SUMIF($A$14:$A$43,"41-C",$F$14:$F$43)</f>
        <v>0</v>
      </c>
      <c r="N25" s="94">
        <f>SUMIF($A$14:$A$43,"55-U",$F$14:$F$43)</f>
        <v>0</v>
      </c>
      <c r="P25" s="223">
        <f>($K$25*22)+($L$25*22)+($M$25*22)+($K$26*11)+($L$26*11)+(N25*22)</f>
        <v>0</v>
      </c>
    </row>
    <row r="26" spans="1:16" ht="18.95" customHeight="1" thickBot="1">
      <c r="A26" s="87" t="str">
        <f>IF(C26="","",VLOOKUP(C26,会員!B15:$D$1800,2,FALSE))</f>
        <v/>
      </c>
      <c r="B26" s="117" t="str">
        <f>IF(C26="","",VLOOKUP(C26,会員!B15:$D$1800,3,FALSE))</f>
        <v/>
      </c>
      <c r="C26" s="109"/>
      <c r="D26" s="261"/>
      <c r="E26" s="262"/>
      <c r="F26" s="89"/>
      <c r="G26" s="89"/>
      <c r="H26" s="114"/>
      <c r="J26" s="100" t="s">
        <v>96</v>
      </c>
      <c r="K26" s="100">
        <f>SUMIF($A$14:$A$43,"41-J",$F$14:$F$43)</f>
        <v>0</v>
      </c>
      <c r="L26" s="100">
        <f>SUMIF($A$14:$A$43,"41-H",$F$14:$F$43)</f>
        <v>0</v>
      </c>
      <c r="M26" s="100"/>
      <c r="N26" s="100"/>
      <c r="P26" s="224"/>
    </row>
    <row r="27" spans="1:16" ht="18.95" customHeight="1" thickBot="1">
      <c r="A27" s="87" t="str">
        <f>IF(C27="","",VLOOKUP(C27,会員!B16:$D$1800,2,FALSE))</f>
        <v/>
      </c>
      <c r="B27" s="117" t="str">
        <f>IF(C27="","",VLOOKUP(C27,会員!B16:$D$1800,3,FALSE))</f>
        <v/>
      </c>
      <c r="C27" s="109"/>
      <c r="D27" s="261"/>
      <c r="E27" s="262"/>
      <c r="F27" s="89"/>
      <c r="G27" s="89"/>
      <c r="H27" s="89"/>
      <c r="J27" s="22" t="s">
        <v>155</v>
      </c>
      <c r="K27" s="90" t="s">
        <v>119</v>
      </c>
      <c r="L27" s="90" t="s">
        <v>120</v>
      </c>
      <c r="M27" s="90" t="s">
        <v>121</v>
      </c>
      <c r="N27" s="90" t="s">
        <v>122</v>
      </c>
    </row>
    <row r="28" spans="1:16" ht="18.95" customHeight="1" thickBot="1">
      <c r="A28" s="91" t="str">
        <f>IF(C28="","",VLOOKUP(C28,会員!B17:$D$1800,2,FALSE))</f>
        <v/>
      </c>
      <c r="B28" s="119" t="str">
        <f>IF(C28="","",VLOOKUP(C28,会員!B17:$D$1800,3,FALSE))</f>
        <v/>
      </c>
      <c r="C28" s="110"/>
      <c r="D28" s="263"/>
      <c r="E28" s="264"/>
      <c r="F28" s="93"/>
      <c r="G28" s="93"/>
      <c r="H28" s="93"/>
      <c r="J28" s="94" t="s">
        <v>94</v>
      </c>
      <c r="K28" s="94">
        <f>SUMIF($A$14:$A$43,"42-A",$F$14:$F$43)</f>
        <v>0</v>
      </c>
      <c r="L28" s="94">
        <f>SUMIF($A$14:$A$43,"42-B",$F$14:$F$43)</f>
        <v>0</v>
      </c>
      <c r="M28" s="94">
        <f>SUMIF($A$14:$A$43,"42-C",$F$14:$F$43)</f>
        <v>0</v>
      </c>
      <c r="N28" s="94">
        <f>SUMIF($A$14:$A$43,"55-U",$F$14:$F$43)</f>
        <v>0</v>
      </c>
      <c r="P28" s="223">
        <f>($K$28*22)+($L$28*22)+($M$28*22)+($K$29*11)+($L$29*11)+(N28*22)</f>
        <v>0</v>
      </c>
    </row>
    <row r="29" spans="1:16" ht="18.95" customHeight="1" thickBot="1">
      <c r="A29" s="95" t="str">
        <f>IF(C29="","",VLOOKUP(C29,会員!B18:$D$1800,2,FALSE))</f>
        <v/>
      </c>
      <c r="B29" s="121" t="str">
        <f>IF(C29="","",VLOOKUP(C29,会員!B18:$D$1800,3,FALSE))</f>
        <v/>
      </c>
      <c r="C29" s="111"/>
      <c r="D29" s="259"/>
      <c r="E29" s="260"/>
      <c r="F29" s="89"/>
      <c r="G29" s="89"/>
      <c r="H29" s="97"/>
      <c r="J29" s="100" t="s">
        <v>96</v>
      </c>
      <c r="K29" s="100">
        <f>SUMIF($A$14:$A$43,"42-J",$F$14:$F$43)</f>
        <v>0</v>
      </c>
      <c r="L29" s="100">
        <f>SUMIF($A$14:$A$43,"42-H",$F$14:$F$43)</f>
        <v>0</v>
      </c>
      <c r="M29" s="100"/>
      <c r="N29" s="100"/>
      <c r="P29" s="224"/>
    </row>
    <row r="30" spans="1:16" ht="18.95" customHeight="1" thickBot="1">
      <c r="A30" s="87" t="str">
        <f>IF(C30="","",VLOOKUP(C30,会員!B19:$D$1800,2,FALSE))</f>
        <v/>
      </c>
      <c r="B30" s="117" t="str">
        <f>IF(C30="","",VLOOKUP(C30,会員!B19:$D$1800,3,FALSE))</f>
        <v/>
      </c>
      <c r="C30" s="109"/>
      <c r="D30" s="261"/>
      <c r="E30" s="262"/>
      <c r="F30" s="89"/>
      <c r="G30" s="89"/>
      <c r="H30" s="89"/>
      <c r="J30" s="22" t="s">
        <v>156</v>
      </c>
      <c r="K30" s="90" t="s">
        <v>119</v>
      </c>
      <c r="L30" s="90" t="s">
        <v>120</v>
      </c>
      <c r="M30" s="90" t="s">
        <v>121</v>
      </c>
      <c r="N30" s="90" t="s">
        <v>122</v>
      </c>
    </row>
    <row r="31" spans="1:16" ht="18.95" customHeight="1">
      <c r="A31" s="87" t="str">
        <f>IF(C31="","",VLOOKUP(C31,会員!B20:$D$1800,2,FALSE))</f>
        <v/>
      </c>
      <c r="B31" s="117" t="str">
        <f>IF(C31="","",VLOOKUP(C31,会員!B20:$D$1800,3,FALSE))</f>
        <v/>
      </c>
      <c r="C31" s="109"/>
      <c r="D31" s="261"/>
      <c r="E31" s="262"/>
      <c r="F31" s="89"/>
      <c r="G31" s="89"/>
      <c r="H31" s="114"/>
      <c r="J31" s="94" t="s">
        <v>94</v>
      </c>
      <c r="K31" s="94">
        <f>SUMIF($A$14:$A$43,"43-A",$F$14:$F$43)</f>
        <v>0</v>
      </c>
      <c r="L31" s="94">
        <f>SUMIF($A$14:$A$43,"43-B",$F$14:$F$43)</f>
        <v>0</v>
      </c>
      <c r="M31" s="94">
        <f>SUMIF($A$14:$A$43,"43-C",$F$14:$F$43)</f>
        <v>0</v>
      </c>
      <c r="N31" s="94">
        <f>SUMIF($A$14:$A$43,"55-U",$F$14:$F$43)</f>
        <v>0</v>
      </c>
      <c r="P31" s="223">
        <f>($K$31*22)+($L$31*22)+($M$31*22)+($K$32*11)+($L$32*11)+(N31*22)</f>
        <v>0</v>
      </c>
    </row>
    <row r="32" spans="1:16" ht="18.95" customHeight="1" thickBot="1">
      <c r="A32" s="87" t="str">
        <f>IF(C32="","",VLOOKUP(C32,会員!B21:$D$1800,2,FALSE))</f>
        <v/>
      </c>
      <c r="B32" s="117" t="str">
        <f>IF(C32="","",VLOOKUP(C32,会員!B21:$D$1800,3,FALSE))</f>
        <v/>
      </c>
      <c r="C32" s="109"/>
      <c r="D32" s="261"/>
      <c r="E32" s="262"/>
      <c r="F32" s="89"/>
      <c r="G32" s="89"/>
      <c r="H32" s="89"/>
      <c r="J32" s="100" t="s">
        <v>96</v>
      </c>
      <c r="K32" s="100">
        <f>SUMIF($A$14:$A$43,"43-J",$F$14:$F$43)</f>
        <v>0</v>
      </c>
      <c r="L32" s="100">
        <f>SUMIF($A$14:$A$43,"43-H",$F$14:$F$43)</f>
        <v>0</v>
      </c>
      <c r="M32" s="100"/>
      <c r="N32" s="100"/>
      <c r="P32" s="224"/>
    </row>
    <row r="33" spans="1:16" ht="18.95" customHeight="1" thickBot="1">
      <c r="A33" s="91" t="str">
        <f>IF(C33="","",VLOOKUP(C33,会員!B22:$D$1800,2,FALSE))</f>
        <v/>
      </c>
      <c r="B33" s="119" t="str">
        <f>IF(C33="","",VLOOKUP(C33,会員!B22:$D$1800,3,FALSE))</f>
        <v/>
      </c>
      <c r="C33" s="110"/>
      <c r="D33" s="263"/>
      <c r="E33" s="264"/>
      <c r="F33" s="93"/>
      <c r="G33" s="93"/>
      <c r="H33" s="93"/>
      <c r="J33" s="22" t="s">
        <v>169</v>
      </c>
      <c r="K33" s="90" t="s">
        <v>119</v>
      </c>
      <c r="L33" s="90" t="s">
        <v>120</v>
      </c>
      <c r="M33" s="90" t="s">
        <v>121</v>
      </c>
      <c r="N33" s="90" t="s">
        <v>122</v>
      </c>
    </row>
    <row r="34" spans="1:16" ht="18.95" customHeight="1">
      <c r="A34" s="95" t="str">
        <f>IF(C34="","",VLOOKUP(C34,会員!B23:$D$1800,2,FALSE))</f>
        <v/>
      </c>
      <c r="B34" s="121" t="str">
        <f>IF(C34="","",VLOOKUP(C34,会員!B23:$D$1800,3,FALSE))</f>
        <v/>
      </c>
      <c r="C34" s="111"/>
      <c r="D34" s="259"/>
      <c r="E34" s="260"/>
      <c r="F34" s="89"/>
      <c r="G34" s="89"/>
      <c r="H34" s="97"/>
      <c r="J34" s="94" t="s">
        <v>94</v>
      </c>
      <c r="K34" s="94">
        <f>SUMIF($A$14:$A$43,"44-A",$F$14:$F$43)</f>
        <v>0</v>
      </c>
      <c r="L34" s="94">
        <f>SUMIF($A$14:$A$43,"44-B",$F$14:$F$43)</f>
        <v>0</v>
      </c>
      <c r="M34" s="94">
        <f>SUMIF($A$14:$A$43,"44-C",$F$14:$F$43)</f>
        <v>0</v>
      </c>
      <c r="N34" s="94">
        <f>SUMIF($A$14:$A$43,"55-U",$F$14:$F$43)</f>
        <v>0</v>
      </c>
      <c r="P34" s="223">
        <f>($K$34*22)+($L$34*22)+($M$34*22)+($K$35*11)+($L$35*11)+(N34*22)</f>
        <v>0</v>
      </c>
    </row>
    <row r="35" spans="1:16" ht="18.95" customHeight="1" thickBot="1">
      <c r="A35" s="87" t="str">
        <f>IF(C35="","",VLOOKUP(C35,会員!B24:$D$1800,2,FALSE))</f>
        <v/>
      </c>
      <c r="B35" s="117" t="str">
        <f>IF(C35="","",VLOOKUP(C35,会員!B24:$D$1800,3,FALSE))</f>
        <v/>
      </c>
      <c r="C35" s="109"/>
      <c r="D35" s="261"/>
      <c r="E35" s="262"/>
      <c r="F35" s="89"/>
      <c r="G35" s="89"/>
      <c r="H35" s="89"/>
      <c r="J35" s="100" t="s">
        <v>96</v>
      </c>
      <c r="K35" s="100">
        <f>SUMIF($A$14:$A$43,"44-J",$F$14:$F$43)</f>
        <v>0</v>
      </c>
      <c r="L35" s="100">
        <f>SUMIF($A$14:$A$43,"44-H",$F$14:$F$43)</f>
        <v>0</v>
      </c>
      <c r="M35" s="100"/>
      <c r="N35" s="100"/>
      <c r="P35" s="224"/>
    </row>
    <row r="36" spans="1:16" ht="18.95" customHeight="1" thickBot="1">
      <c r="A36" s="87" t="str">
        <f>IF(C36="","",VLOOKUP(C36,会員!B25:$D$1800,2,FALSE))</f>
        <v/>
      </c>
      <c r="B36" s="117" t="str">
        <f>IF(C36="","",VLOOKUP(C36,会員!B25:$D$1800,3,FALSE))</f>
        <v/>
      </c>
      <c r="C36" s="109"/>
      <c r="D36" s="261"/>
      <c r="E36" s="262"/>
      <c r="F36" s="89"/>
      <c r="G36" s="89"/>
      <c r="H36" s="114"/>
      <c r="J36" s="22" t="s">
        <v>158</v>
      </c>
      <c r="K36" s="90" t="s">
        <v>119</v>
      </c>
      <c r="L36" s="90" t="s">
        <v>120</v>
      </c>
      <c r="M36" s="90" t="s">
        <v>121</v>
      </c>
      <c r="N36" s="90" t="s">
        <v>122</v>
      </c>
    </row>
    <row r="37" spans="1:16" ht="18.95" customHeight="1">
      <c r="A37" s="87" t="str">
        <f>IF(C37="","",VLOOKUP(C37,会員!B26:$D$1800,2,FALSE))</f>
        <v/>
      </c>
      <c r="B37" s="117" t="str">
        <f>IF(C37="","",VLOOKUP(C37,会員!B26:$D$1800,3,FALSE))</f>
        <v/>
      </c>
      <c r="C37" s="109"/>
      <c r="D37" s="261"/>
      <c r="E37" s="262"/>
      <c r="F37" s="89"/>
      <c r="G37" s="89"/>
      <c r="H37" s="89"/>
      <c r="J37" s="94" t="s">
        <v>94</v>
      </c>
      <c r="K37" s="94">
        <f>SUMIF($A$14:$A$43,"45-A",$F$14:$F$43)</f>
        <v>0</v>
      </c>
      <c r="L37" s="94">
        <f>SUMIF($A$14:$A$43,"45-B",$F$14:$F$43)</f>
        <v>0</v>
      </c>
      <c r="M37" s="94">
        <f>SUMIF($A$14:$A$43,"45-C",$F$14:$F$43)</f>
        <v>0</v>
      </c>
      <c r="N37" s="94">
        <f>SUMIF($A$14:$A$43,"55-U",$F$14:$F$43)</f>
        <v>0</v>
      </c>
      <c r="P37" s="223">
        <f>($K$37*22)+($L$37*22)+($M$37*22)+($K$38*11)+($L$38*11)+(N37*22)</f>
        <v>0</v>
      </c>
    </row>
    <row r="38" spans="1:16" ht="18.95" customHeight="1" thickBot="1">
      <c r="A38" s="91" t="str">
        <f>IF(C38="","",VLOOKUP(C38,会員!B27:$D$1800,2,FALSE))</f>
        <v/>
      </c>
      <c r="B38" s="119" t="str">
        <f>IF(C38="","",VLOOKUP(C38,会員!B27:$D$1800,3,FALSE))</f>
        <v/>
      </c>
      <c r="C38" s="110"/>
      <c r="D38" s="263"/>
      <c r="E38" s="264"/>
      <c r="F38" s="93"/>
      <c r="G38" s="93"/>
      <c r="H38" s="93"/>
      <c r="J38" s="100" t="s">
        <v>96</v>
      </c>
      <c r="K38" s="100">
        <f>SUMIF($A$14:$A$43,"45-J",$F$14:$F$43)</f>
        <v>0</v>
      </c>
      <c r="L38" s="100">
        <f>SUMIF($A$14:$A$43,"45-H",$F$14:$F$43)</f>
        <v>0</v>
      </c>
      <c r="M38" s="100"/>
      <c r="N38" s="100"/>
      <c r="P38" s="224"/>
    </row>
    <row r="39" spans="1:16" ht="18.95" customHeight="1" thickBot="1">
      <c r="A39" s="95" t="str">
        <f>IF(C39="","",VLOOKUP(C39,会員!B28:$D$1800,2,FALSE))</f>
        <v/>
      </c>
      <c r="B39" s="121" t="str">
        <f>IF(C39="","",VLOOKUP(C39,会員!B28:$D$1800,3,FALSE))</f>
        <v/>
      </c>
      <c r="C39" s="111"/>
      <c r="D39" s="259"/>
      <c r="E39" s="260"/>
      <c r="F39" s="89"/>
      <c r="G39" s="89"/>
      <c r="H39" s="97"/>
      <c r="J39" s="22" t="s">
        <v>159</v>
      </c>
      <c r="K39" s="90" t="s">
        <v>119</v>
      </c>
      <c r="L39" s="90" t="s">
        <v>120</v>
      </c>
      <c r="M39" s="90" t="s">
        <v>121</v>
      </c>
      <c r="N39" s="90" t="s">
        <v>122</v>
      </c>
    </row>
    <row r="40" spans="1:16" ht="18.95" customHeight="1">
      <c r="A40" s="87" t="str">
        <f>IF(C40="","",VLOOKUP(C40,会員!B29:$D$1800,2,FALSE))</f>
        <v/>
      </c>
      <c r="B40" s="117" t="str">
        <f>IF(C40="","",VLOOKUP(C40,会員!B29:$D$1800,3,FALSE))</f>
        <v/>
      </c>
      <c r="C40" s="109"/>
      <c r="D40" s="261"/>
      <c r="E40" s="262"/>
      <c r="F40" s="89"/>
      <c r="G40" s="89"/>
      <c r="H40" s="89"/>
      <c r="J40" s="94" t="s">
        <v>94</v>
      </c>
      <c r="K40" s="94">
        <f>SUMIF($A$14:$A$43,"46-A",$F$14:$F$43)</f>
        <v>0</v>
      </c>
      <c r="L40" s="94">
        <f>SUMIF($A$14:$A$43,"46-B",$F$14:$F$43)</f>
        <v>0</v>
      </c>
      <c r="M40" s="94">
        <f>SUMIF($A$14:$A$43,"46-C",$F$14:$F$43)</f>
        <v>0</v>
      </c>
      <c r="N40" s="94">
        <f>SUMIF($A$14:$A$43,"55-U",$F$14:$F$43)</f>
        <v>0</v>
      </c>
      <c r="P40" s="223">
        <f>($K$40*22)+($L$40*22)+($M$40*22)+($K$41*11)+($L$41*11)+(N40*22)</f>
        <v>0</v>
      </c>
    </row>
    <row r="41" spans="1:16" ht="18.95" customHeight="1" thickBot="1">
      <c r="A41" s="87" t="str">
        <f>IF(C41="","",VLOOKUP(C41,会員!B30:$D$1800,2,FALSE))</f>
        <v/>
      </c>
      <c r="B41" s="117" t="str">
        <f>IF(C41="","",VLOOKUP(C41,会員!B30:$D$1800,3,FALSE))</f>
        <v/>
      </c>
      <c r="C41" s="109"/>
      <c r="D41" s="261"/>
      <c r="E41" s="262"/>
      <c r="F41" s="89"/>
      <c r="G41" s="89"/>
      <c r="H41" s="114"/>
      <c r="J41" s="100" t="s">
        <v>96</v>
      </c>
      <c r="K41" s="100">
        <f>SUMIF($A$14:$A$43,"46-J",$F$14:$F$43)</f>
        <v>0</v>
      </c>
      <c r="L41" s="100">
        <f>SUMIF($A$14:$A$43,"46-H",$F$14:$F$43)</f>
        <v>0</v>
      </c>
      <c r="M41" s="100"/>
      <c r="N41" s="100"/>
      <c r="P41" s="224"/>
    </row>
    <row r="42" spans="1:16" ht="18.95" customHeight="1" thickBot="1">
      <c r="A42" s="87" t="str">
        <f>IF(C42="","",VLOOKUP(C42,会員!B31:$D$1800,2,FALSE))</f>
        <v/>
      </c>
      <c r="B42" s="117" t="str">
        <f>IF(C42="","",VLOOKUP(C42,会員!B31:$D$1800,3,FALSE))</f>
        <v/>
      </c>
      <c r="C42" s="109"/>
      <c r="D42" s="261"/>
      <c r="E42" s="262"/>
      <c r="F42" s="89"/>
      <c r="G42" s="89"/>
      <c r="H42" s="89"/>
      <c r="J42" s="22" t="s">
        <v>160</v>
      </c>
      <c r="K42" s="90" t="s">
        <v>119</v>
      </c>
      <c r="L42" s="90" t="s">
        <v>120</v>
      </c>
      <c r="M42" s="90" t="s">
        <v>121</v>
      </c>
      <c r="N42" s="90" t="s">
        <v>122</v>
      </c>
    </row>
    <row r="43" spans="1:16" ht="18.95" customHeight="1" thickBot="1">
      <c r="A43" s="91" t="str">
        <f>IF(C43="","",VLOOKUP(C43,会員!B32:$D$1800,2,FALSE))</f>
        <v/>
      </c>
      <c r="B43" s="119" t="str">
        <f>IF(C43="","",VLOOKUP(C43,会員!B32:$D$1800,3,FALSE))</f>
        <v/>
      </c>
      <c r="C43" s="110"/>
      <c r="D43" s="263"/>
      <c r="E43" s="264"/>
      <c r="F43" s="93"/>
      <c r="G43" s="93"/>
      <c r="H43" s="93"/>
      <c r="J43" s="94" t="s">
        <v>94</v>
      </c>
      <c r="K43" s="94">
        <f>SUMIF($A$14:$A$43,"47-A",$F$14:$F$43)</f>
        <v>0</v>
      </c>
      <c r="L43" s="94">
        <f>SUMIF($A$14:$A$43,"47-B",$F$14:$F$43)</f>
        <v>0</v>
      </c>
      <c r="M43" s="94">
        <f>SUMIF($A$14:$A$43,"47-C",$F$14:$F$43)</f>
        <v>0</v>
      </c>
      <c r="N43" s="94">
        <f>SUMIF($A$14:$A$43,"55-U",$F$14:$F$43)</f>
        <v>0</v>
      </c>
      <c r="P43" s="223">
        <f>($K$43*22)+($L$43*22)+($M$43*22)+($K$44*11)+($L$44*11)+(N43*22)</f>
        <v>0</v>
      </c>
    </row>
    <row r="44" spans="1:16" ht="14.45" customHeight="1" thickBot="1">
      <c r="A44" s="230" t="s">
        <v>92</v>
      </c>
      <c r="B44" s="271"/>
      <c r="C44" s="226" t="s">
        <v>93</v>
      </c>
      <c r="D44" s="94" t="s">
        <v>94</v>
      </c>
      <c r="E44" s="112"/>
      <c r="F44" s="226" t="s">
        <v>125</v>
      </c>
      <c r="G44" s="267"/>
      <c r="H44" s="234" t="s">
        <v>95</v>
      </c>
      <c r="J44" s="100" t="s">
        <v>96</v>
      </c>
      <c r="K44" s="100">
        <f>SUMIF($A$14:$A$43,"47-J",$F$14:$F$43)</f>
        <v>0</v>
      </c>
      <c r="L44" s="100">
        <f>SUMIF($A$14:$A$43,"47-H",$F$14:$F$43)</f>
        <v>0</v>
      </c>
      <c r="M44" s="100"/>
      <c r="N44" s="100"/>
      <c r="P44" s="224"/>
    </row>
    <row r="45" spans="1:16" ht="14.45" customHeight="1" thickBot="1">
      <c r="A45" s="231"/>
      <c r="B45" s="266"/>
      <c r="C45" s="227"/>
      <c r="D45" s="100" t="s">
        <v>161</v>
      </c>
      <c r="E45" s="113"/>
      <c r="F45" s="227"/>
      <c r="G45" s="268"/>
      <c r="H45" s="235"/>
      <c r="K45" s="90" t="s">
        <v>123</v>
      </c>
      <c r="L45" s="90" t="s">
        <v>124</v>
      </c>
    </row>
    <row r="46" spans="1:16" ht="7.15" customHeight="1" thickBot="1"/>
    <row r="47" spans="1:16">
      <c r="E47" s="103" t="s">
        <v>97</v>
      </c>
      <c r="F47" s="104"/>
      <c r="G47" s="104"/>
      <c r="H47" s="32"/>
      <c r="J47" s="226" t="s">
        <v>125</v>
      </c>
      <c r="K47" s="223">
        <f>P22+P25+P28+P31+P34+P37+P40+P43+P18</f>
        <v>0</v>
      </c>
      <c r="M47" s="225" t="s">
        <v>126</v>
      </c>
      <c r="N47" s="225"/>
    </row>
    <row r="48" spans="1:16" ht="14.25" thickBot="1">
      <c r="E48" s="33"/>
      <c r="F48" s="79"/>
      <c r="G48" s="22">
        <f>ＪＢ個人競技記録報告書!G48</f>
        <v>0</v>
      </c>
      <c r="H48" s="61" t="s">
        <v>127</v>
      </c>
      <c r="J48" s="227"/>
      <c r="K48" s="224"/>
      <c r="M48" s="225"/>
      <c r="N48" s="225"/>
    </row>
    <row r="49" spans="5:14" ht="14.25" thickBot="1">
      <c r="E49" s="33" t="str">
        <f>ＪＢ個人競技記録報告書!E49</f>
        <v>立会審判員名</v>
      </c>
      <c r="H49" s="105"/>
    </row>
    <row r="50" spans="5:14">
      <c r="E50" s="33"/>
      <c r="G50" s="22">
        <f>ＪＢ個人競技記録報告書!G50</f>
        <v>0</v>
      </c>
      <c r="H50" s="61" t="s">
        <v>127</v>
      </c>
      <c r="J50" s="221" t="s">
        <v>163</v>
      </c>
      <c r="K50" s="223">
        <f>SUM(K22:N22,K25:N25,K28:N28,K31:N31,K34:N34,K37:N37,K40:N40,K43:N43,K18:N18)</f>
        <v>0</v>
      </c>
      <c r="M50" s="225" t="s">
        <v>126</v>
      </c>
      <c r="N50" s="225"/>
    </row>
    <row r="51" spans="5:14" ht="6.75" customHeight="1" thickBot="1">
      <c r="E51" s="34"/>
      <c r="F51" s="35"/>
      <c r="G51" s="36"/>
      <c r="H51" s="37"/>
      <c r="J51" s="222"/>
      <c r="K51" s="224"/>
      <c r="M51" s="225"/>
      <c r="N51" s="225"/>
    </row>
    <row r="52" spans="5:14" ht="7.5" customHeight="1" thickBot="1">
      <c r="J52" s="106"/>
    </row>
    <row r="53" spans="5:14">
      <c r="J53" s="221" t="s">
        <v>164</v>
      </c>
      <c r="K53" s="223">
        <f>SUM(K23:N23,K26:N26,K29:N29,K32:N32,K35:N35,K38:N38,K41:N41,K44:N44,K19:N19)</f>
        <v>0</v>
      </c>
      <c r="M53" s="225" t="s">
        <v>126</v>
      </c>
      <c r="N53" s="225"/>
    </row>
    <row r="54" spans="5:14" ht="14.25" thickBot="1">
      <c r="J54" s="222"/>
      <c r="K54" s="224"/>
      <c r="M54" s="225"/>
      <c r="N54" s="225"/>
    </row>
  </sheetData>
  <mergeCells count="67">
    <mergeCell ref="D17:E17"/>
    <mergeCell ref="D18:E18"/>
    <mergeCell ref="A2:H2"/>
    <mergeCell ref="A3:H3"/>
    <mergeCell ref="A4:H4"/>
    <mergeCell ref="A6:B6"/>
    <mergeCell ref="A8:B8"/>
    <mergeCell ref="H9:H11"/>
    <mergeCell ref="A10:B10"/>
    <mergeCell ref="D10:E10"/>
    <mergeCell ref="F10:G10"/>
    <mergeCell ref="F11:G11"/>
    <mergeCell ref="F12:G12"/>
    <mergeCell ref="D13:E13"/>
    <mergeCell ref="D14:E14"/>
    <mergeCell ref="D15:E15"/>
    <mergeCell ref="D16:E16"/>
    <mergeCell ref="J18:J19"/>
    <mergeCell ref="P18:P19"/>
    <mergeCell ref="D19:E19"/>
    <mergeCell ref="D20:E20"/>
    <mergeCell ref="D22:E22"/>
    <mergeCell ref="P22:P23"/>
    <mergeCell ref="D23:E23"/>
    <mergeCell ref="D21:E21"/>
    <mergeCell ref="D24:E24"/>
    <mergeCell ref="D25:E25"/>
    <mergeCell ref="P25:P26"/>
    <mergeCell ref="D26:E26"/>
    <mergeCell ref="D37:E37"/>
    <mergeCell ref="P37:P38"/>
    <mergeCell ref="D38:E38"/>
    <mergeCell ref="D27:E27"/>
    <mergeCell ref="D28:E28"/>
    <mergeCell ref="P28:P29"/>
    <mergeCell ref="D29:E29"/>
    <mergeCell ref="D30:E30"/>
    <mergeCell ref="D31:E31"/>
    <mergeCell ref="P31:P32"/>
    <mergeCell ref="D32:E32"/>
    <mergeCell ref="D33:E33"/>
    <mergeCell ref="D34:E34"/>
    <mergeCell ref="P34:P35"/>
    <mergeCell ref="D35:E35"/>
    <mergeCell ref="D36:E36"/>
    <mergeCell ref="H44:H45"/>
    <mergeCell ref="D39:E39"/>
    <mergeCell ref="D40:E40"/>
    <mergeCell ref="P40:P41"/>
    <mergeCell ref="D41:E41"/>
    <mergeCell ref="D42:E42"/>
    <mergeCell ref="D43:E43"/>
    <mergeCell ref="P43:P44"/>
    <mergeCell ref="A44:A45"/>
    <mergeCell ref="B44:B45"/>
    <mergeCell ref="C44:C45"/>
    <mergeCell ref="F44:F45"/>
    <mergeCell ref="G44:G45"/>
    <mergeCell ref="J53:J54"/>
    <mergeCell ref="K53:K54"/>
    <mergeCell ref="M53:N54"/>
    <mergeCell ref="J47:J48"/>
    <mergeCell ref="K47:K48"/>
    <mergeCell ref="M47:N48"/>
    <mergeCell ref="J50:J51"/>
    <mergeCell ref="K50:K51"/>
    <mergeCell ref="M50:N51"/>
  </mergeCells>
  <phoneticPr fontId="1"/>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A5ABD-AFC6-4C90-AEEF-FC4532E19B6E}">
  <dimension ref="A1:S54"/>
  <sheetViews>
    <sheetView view="pageBreakPreview" topLeftCell="A18" zoomScaleNormal="70" zoomScaleSheetLayoutView="100" workbookViewId="0">
      <selection activeCell="F21" sqref="F21"/>
    </sheetView>
  </sheetViews>
  <sheetFormatPr defaultColWidth="9" defaultRowHeight="13.5"/>
  <cols>
    <col min="1" max="1" width="10.25" style="22" customWidth="1"/>
    <col min="2" max="2" width="11.625" style="22" bestFit="1" customWidth="1"/>
    <col min="3" max="3" width="25.625" style="23" customWidth="1"/>
    <col min="4" max="4" width="6" style="23" bestFit="1" customWidth="1"/>
    <col min="5" max="5" width="5.75" style="23" customWidth="1"/>
    <col min="6" max="6" width="13.375" style="23" customWidth="1"/>
    <col min="7" max="7" width="11.375" style="23" customWidth="1"/>
    <col min="8" max="8" width="13.375" style="23" customWidth="1"/>
    <col min="9" max="10" width="9" style="23"/>
    <col min="11" max="11" width="10.875" style="23" bestFit="1" customWidth="1"/>
    <col min="12" max="15" width="9" style="23"/>
    <col min="16" max="16" width="10.875" style="23" bestFit="1" customWidth="1"/>
    <col min="17" max="16384" width="9" style="23"/>
  </cols>
  <sheetData>
    <row r="1" spans="1:19" ht="4.1500000000000004" customHeight="1"/>
    <row r="2" spans="1:19" ht="17.25">
      <c r="A2" s="248" t="s">
        <v>77</v>
      </c>
      <c r="B2" s="248"/>
      <c r="C2" s="248"/>
      <c r="D2" s="248"/>
      <c r="E2" s="248"/>
      <c r="F2" s="248"/>
      <c r="G2" s="248"/>
      <c r="H2" s="248"/>
      <c r="J2" s="107"/>
      <c r="K2" s="107"/>
      <c r="L2" s="107"/>
      <c r="M2" s="107"/>
      <c r="N2" s="107"/>
      <c r="O2" s="107"/>
      <c r="P2" s="107"/>
      <c r="Q2" s="107"/>
      <c r="R2" s="107"/>
      <c r="S2" s="107"/>
    </row>
    <row r="3" spans="1:19" ht="26.25" customHeight="1">
      <c r="A3" s="250" t="s">
        <v>165</v>
      </c>
      <c r="B3" s="250"/>
      <c r="C3" s="250"/>
      <c r="D3" s="250"/>
      <c r="E3" s="250"/>
      <c r="F3" s="250"/>
      <c r="G3" s="250"/>
      <c r="H3" s="250"/>
      <c r="J3" s="107"/>
      <c r="K3" s="107"/>
      <c r="L3" s="107"/>
      <c r="M3" s="107"/>
      <c r="N3" s="107"/>
      <c r="O3" s="107"/>
      <c r="P3" s="107"/>
      <c r="Q3" s="107"/>
      <c r="R3" s="107"/>
      <c r="S3" s="107"/>
    </row>
    <row r="4" spans="1:19" ht="16.149999999999999" customHeight="1">
      <c r="A4" s="248" t="s">
        <v>145</v>
      </c>
      <c r="B4" s="248"/>
      <c r="C4" s="248"/>
      <c r="D4" s="248"/>
      <c r="E4" s="248"/>
      <c r="F4" s="248"/>
      <c r="G4" s="248"/>
      <c r="H4" s="248"/>
      <c r="J4" s="107"/>
      <c r="K4" s="107"/>
      <c r="L4" s="107"/>
      <c r="M4" s="107"/>
      <c r="N4" s="107"/>
      <c r="O4" s="107"/>
      <c r="P4" s="107"/>
      <c r="Q4" s="107"/>
      <c r="R4" s="107"/>
      <c r="S4" s="107"/>
    </row>
    <row r="5" spans="1:19" ht="18.75" customHeight="1">
      <c r="A5" s="24" t="s">
        <v>78</v>
      </c>
      <c r="F5" s="25" t="s">
        <v>79</v>
      </c>
      <c r="G5" s="81" t="s">
        <v>146</v>
      </c>
      <c r="H5" s="25"/>
      <c r="I5" s="24"/>
      <c r="J5" s="107"/>
      <c r="K5" s="107"/>
      <c r="L5" s="107"/>
      <c r="M5" s="107"/>
      <c r="N5" s="107"/>
      <c r="O5" s="107"/>
      <c r="P5" s="107"/>
      <c r="Q5" s="107"/>
      <c r="R5" s="107"/>
      <c r="S5" s="107"/>
    </row>
    <row r="6" spans="1:19" ht="18.75" customHeight="1">
      <c r="A6" s="242">
        <f ca="1">ＪＢ個人競技記録報告書!A6</f>
        <v>45411</v>
      </c>
      <c r="B6" s="242"/>
      <c r="C6" s="23">
        <f>ＪＢ個人競技記録報告書!C6</f>
        <v>0</v>
      </c>
      <c r="F6" s="26" t="s">
        <v>80</v>
      </c>
      <c r="G6" s="82" t="str">
        <f>ＪＢ個人競技記録報告書!G6</f>
        <v>中野　晴夫</v>
      </c>
      <c r="H6" s="26"/>
      <c r="I6" s="24"/>
    </row>
    <row r="7" spans="1:19" ht="8.4499999999999993" customHeight="1">
      <c r="I7" s="24"/>
    </row>
    <row r="8" spans="1:19" ht="13.5" customHeight="1" thickBot="1">
      <c r="A8" s="251" t="s">
        <v>81</v>
      </c>
      <c r="B8" s="251"/>
      <c r="C8" s="27">
        <f>ＪＢ個人競技記録報告書!C8</f>
        <v>0</v>
      </c>
      <c r="D8" s="27"/>
      <c r="E8" s="25"/>
      <c r="F8" s="25" t="s">
        <v>82</v>
      </c>
      <c r="G8" s="25" t="str">
        <f>ＪＢ個人競技記録報告書!G8</f>
        <v>登録番号</v>
      </c>
      <c r="I8" s="24"/>
    </row>
    <row r="9" spans="1:19" ht="12.95" customHeight="1">
      <c r="H9" s="254" t="s">
        <v>174</v>
      </c>
      <c r="I9" s="24"/>
    </row>
    <row r="10" spans="1:19">
      <c r="A10" s="251" t="s">
        <v>83</v>
      </c>
      <c r="B10" s="251"/>
      <c r="C10" s="25">
        <f>ＪＢ個人競技記録報告書!C10</f>
        <v>0</v>
      </c>
      <c r="D10" s="225" t="s">
        <v>84</v>
      </c>
      <c r="E10" s="225"/>
      <c r="F10" s="242" t="str">
        <f>ＪＢ個人競技記録報告書!F10</f>
        <v>年　　月　　日</v>
      </c>
      <c r="G10" s="242"/>
      <c r="H10" s="255"/>
      <c r="I10" s="24"/>
    </row>
    <row r="11" spans="1:19" ht="14.25" thickBot="1">
      <c r="F11" s="274"/>
      <c r="G11" s="274"/>
      <c r="H11" s="256"/>
      <c r="I11" s="24"/>
    </row>
    <row r="12" spans="1:19" ht="14.25" thickBot="1">
      <c r="E12" s="28"/>
      <c r="F12" s="243">
        <f ca="1">ＪＢ個人競技記録報告書!F12</f>
        <v>45411</v>
      </c>
      <c r="G12" s="243"/>
      <c r="H12" s="23" t="s">
        <v>148</v>
      </c>
      <c r="I12" s="24"/>
    </row>
    <row r="13" spans="1:19" s="22" customFormat="1" ht="17.25" customHeight="1" thickBot="1">
      <c r="A13" s="29" t="s">
        <v>85</v>
      </c>
      <c r="B13" s="30" t="s">
        <v>86</v>
      </c>
      <c r="C13" s="31" t="s">
        <v>87</v>
      </c>
      <c r="D13" s="272" t="s">
        <v>88</v>
      </c>
      <c r="E13" s="273"/>
      <c r="F13" s="31" t="s">
        <v>89</v>
      </c>
      <c r="G13" s="31" t="s">
        <v>90</v>
      </c>
      <c r="H13" s="31" t="s">
        <v>91</v>
      </c>
    </row>
    <row r="14" spans="1:19" ht="18.95" customHeight="1" thickTop="1">
      <c r="A14" s="84" t="str">
        <f>IF(C14="","",VLOOKUP(C14,会員!B3:$D$1800,2,FALSE))</f>
        <v/>
      </c>
      <c r="B14" s="115" t="str">
        <f>IF(C14="","",VLOOKUP(C14,会員!B3:$D$1800,3,FALSE))</f>
        <v/>
      </c>
      <c r="C14" s="108"/>
      <c r="D14" s="269"/>
      <c r="E14" s="270"/>
      <c r="F14" s="89"/>
      <c r="G14" s="89"/>
      <c r="H14" s="97"/>
    </row>
    <row r="15" spans="1:19" ht="18.95" customHeight="1">
      <c r="A15" s="87" t="str">
        <f>IF(C15="","",VLOOKUP(C15,会員!B4:$D$1800,2,FALSE))</f>
        <v/>
      </c>
      <c r="B15" s="117" t="str">
        <f>IF(C15="","",VLOOKUP(C15,会員!B4:$D$1800,3,FALSE))</f>
        <v/>
      </c>
      <c r="C15" s="109"/>
      <c r="D15" s="261"/>
      <c r="E15" s="262"/>
      <c r="F15" s="89"/>
      <c r="G15" s="89"/>
      <c r="H15" s="89"/>
    </row>
    <row r="16" spans="1:19" ht="18.95" customHeight="1">
      <c r="A16" s="87" t="str">
        <f>IF(C16="","",VLOOKUP(C16,会員!B5:$D$1800,2,FALSE))</f>
        <v/>
      </c>
      <c r="B16" s="117" t="str">
        <f>IF(C16="","",VLOOKUP(C16,会員!B5:$D$1800,3,FALSE))</f>
        <v/>
      </c>
      <c r="C16" s="109"/>
      <c r="D16" s="261"/>
      <c r="E16" s="262"/>
      <c r="F16" s="89"/>
      <c r="G16" s="89"/>
      <c r="H16" s="114"/>
    </row>
    <row r="17" spans="1:16" ht="18.95" customHeight="1" thickBot="1">
      <c r="A17" s="87" t="str">
        <f>IF(C17="","",VLOOKUP(C17,会員!B6:$D$1800,2,FALSE))</f>
        <v/>
      </c>
      <c r="B17" s="117" t="str">
        <f>IF(C17="","",VLOOKUP(C17,会員!B6:$D$1800,3,FALSE))</f>
        <v/>
      </c>
      <c r="C17" s="109"/>
      <c r="D17" s="261"/>
      <c r="E17" s="262"/>
      <c r="F17" s="89"/>
      <c r="G17" s="89"/>
      <c r="H17" s="89"/>
      <c r="J17" s="22"/>
      <c r="K17" s="90" t="s">
        <v>150</v>
      </c>
      <c r="L17" s="90" t="s">
        <v>151</v>
      </c>
      <c r="M17" s="90"/>
      <c r="N17" s="90"/>
    </row>
    <row r="18" spans="1:16" ht="18.95" customHeight="1" thickBot="1">
      <c r="A18" s="91" t="str">
        <f>IF(C18="","",VLOOKUP(C18,会員!B7:$D$1800,2,FALSE))</f>
        <v/>
      </c>
      <c r="B18" s="119" t="str">
        <f>IF(C18="","",VLOOKUP(C18,会員!B7:$D$1800,3,FALSE))</f>
        <v/>
      </c>
      <c r="C18" s="110"/>
      <c r="D18" s="263"/>
      <c r="E18" s="264"/>
      <c r="F18" s="93"/>
      <c r="G18" s="93"/>
      <c r="H18" s="93"/>
      <c r="J18" s="240" t="s">
        <v>152</v>
      </c>
      <c r="K18" s="94"/>
      <c r="L18" s="94"/>
      <c r="M18" s="94"/>
      <c r="N18" s="94"/>
      <c r="P18" s="223">
        <f>($K$18*22)+($L$18*22)+($M$18*22)+($K$19*11)+($L$19*11)+(N18*22)</f>
        <v>0</v>
      </c>
    </row>
    <row r="19" spans="1:16" ht="18.95" customHeight="1" thickBot="1">
      <c r="A19" s="95" t="str">
        <f>IF(C19="","",VLOOKUP(C19,会員!B8:$D$1800,2,FALSE))</f>
        <v/>
      </c>
      <c r="B19" s="121" t="str">
        <f>IF(C19="","",VLOOKUP(C19,会員!B8:$D$1800,3,FALSE))</f>
        <v/>
      </c>
      <c r="C19" s="111"/>
      <c r="D19" s="259"/>
      <c r="E19" s="260"/>
      <c r="F19" s="89"/>
      <c r="G19" s="89"/>
      <c r="H19" s="97"/>
      <c r="J19" s="241"/>
      <c r="K19" s="94">
        <f>SUMIF($A$14:$A$43,"40-A",$F$14:$F$43)</f>
        <v>0</v>
      </c>
      <c r="L19" s="94">
        <f>SUMIF($A$14:$A$43,"54-U",$F$14:$F$43)</f>
        <v>0</v>
      </c>
      <c r="M19" s="94">
        <f>SUMIF($A$14:$A$43,"40-C",$F$14:$F$43)</f>
        <v>0</v>
      </c>
      <c r="N19" s="94">
        <f>SUMIF($A$14:$A$43,"55-U",$F$14:$F$43)</f>
        <v>0</v>
      </c>
      <c r="P19" s="224"/>
    </row>
    <row r="20" spans="1:16" ht="18.95" customHeight="1">
      <c r="A20" s="87" t="str">
        <f>IF(C20="","",VLOOKUP(C20,会員!B9:$D$1800,2,FALSE))</f>
        <v/>
      </c>
      <c r="B20" s="117" t="str">
        <f>IF(C20="","",VLOOKUP(C20,会員!B9:$D$1800,3,FALSE))</f>
        <v/>
      </c>
      <c r="C20" s="109"/>
      <c r="D20" s="261"/>
      <c r="E20" s="262"/>
      <c r="F20" s="89"/>
      <c r="G20" s="89"/>
      <c r="H20" s="89"/>
    </row>
    <row r="21" spans="1:16" ht="18.95" customHeight="1" thickBot="1">
      <c r="A21" s="87" t="str">
        <f>IF(C21="","",VLOOKUP(C21,会員!B10:$D$1800,2,FALSE))</f>
        <v/>
      </c>
      <c r="B21" s="117" t="str">
        <f>IF(C21="","",VLOOKUP(C21,会員!B10:$D$1800,3,FALSE))</f>
        <v/>
      </c>
      <c r="C21" s="109"/>
      <c r="D21" s="261"/>
      <c r="E21" s="262"/>
      <c r="F21" s="89"/>
      <c r="G21" s="89"/>
      <c r="H21" s="114"/>
      <c r="J21" s="22" t="s">
        <v>153</v>
      </c>
      <c r="K21" s="90" t="s">
        <v>119</v>
      </c>
      <c r="L21" s="90" t="s">
        <v>120</v>
      </c>
      <c r="M21" s="90" t="s">
        <v>121</v>
      </c>
      <c r="N21" s="90" t="s">
        <v>122</v>
      </c>
    </row>
    <row r="22" spans="1:16" ht="18.95" customHeight="1">
      <c r="A22" s="87" t="str">
        <f>IF(C22="","",VLOOKUP(C22,会員!B11:$D$1800,2,FALSE))</f>
        <v/>
      </c>
      <c r="B22" s="117" t="str">
        <f>IF(C22="","",VLOOKUP(C22,会員!B11:$D$1800,3,FALSE))</f>
        <v/>
      </c>
      <c r="C22" s="109"/>
      <c r="D22" s="261"/>
      <c r="E22" s="262"/>
      <c r="F22" s="89"/>
      <c r="G22" s="89"/>
      <c r="H22" s="89"/>
      <c r="J22" s="94" t="s">
        <v>94</v>
      </c>
      <c r="K22" s="94">
        <f>SUMIF($A$14:$A$43,"40-A",$F$14:$F$43)</f>
        <v>0</v>
      </c>
      <c r="L22" s="94">
        <f>SUMIF($A$14:$A$43,"40-B",$F$14:$F$43)</f>
        <v>0</v>
      </c>
      <c r="M22" s="94">
        <f>SUMIF($A$14:$A$43,"40-C",$F$14:$F$43)</f>
        <v>0</v>
      </c>
      <c r="N22" s="94">
        <f>SUMIF($A$14:$A$43,"55-U",$F$14:$F$43)</f>
        <v>0</v>
      </c>
      <c r="P22" s="223">
        <f>($K$22*22)+($L$22*22)+($M$22*22)+($K$23*11)+($L$23*11)+(N22*22)</f>
        <v>0</v>
      </c>
    </row>
    <row r="23" spans="1:16" ht="18.95" customHeight="1" thickBot="1">
      <c r="A23" s="98" t="str">
        <f>IF(C23="","",VLOOKUP(C23,会員!B12:$D$1800,2,FALSE))</f>
        <v/>
      </c>
      <c r="B23" s="123" t="str">
        <f>IF(C23="","",VLOOKUP(C23,会員!B12:$D$1800,3,FALSE))</f>
        <v/>
      </c>
      <c r="C23" s="110"/>
      <c r="D23" s="263"/>
      <c r="E23" s="264"/>
      <c r="F23" s="93"/>
      <c r="G23" s="93"/>
      <c r="H23" s="93"/>
      <c r="J23" s="100" t="s">
        <v>96</v>
      </c>
      <c r="K23" s="100">
        <f>SUMIF($A$14:$A$43,"40-J",$F$14:$F$43)</f>
        <v>0</v>
      </c>
      <c r="L23" s="100">
        <f>SUMIF($A$14:$A$43,"40-H",$F$14:$F$43)</f>
        <v>0</v>
      </c>
      <c r="M23" s="100"/>
      <c r="N23" s="100"/>
      <c r="P23" s="224"/>
    </row>
    <row r="24" spans="1:16" ht="18.95" customHeight="1" thickBot="1">
      <c r="A24" s="95" t="str">
        <f>IF(C24="","",VLOOKUP(C24,会員!B13:$D$1800,2,FALSE))</f>
        <v/>
      </c>
      <c r="B24" s="121" t="str">
        <f>IF(C24="","",VLOOKUP(C24,会員!B13:$D$1800,3,FALSE))</f>
        <v/>
      </c>
      <c r="C24" s="111"/>
      <c r="D24" s="259"/>
      <c r="E24" s="260"/>
      <c r="F24" s="89"/>
      <c r="G24" s="89"/>
      <c r="H24" s="97"/>
      <c r="J24" s="22" t="s">
        <v>154</v>
      </c>
      <c r="K24" s="90" t="s">
        <v>119</v>
      </c>
      <c r="L24" s="90" t="s">
        <v>120</v>
      </c>
      <c r="M24" s="90" t="s">
        <v>121</v>
      </c>
      <c r="N24" s="90" t="s">
        <v>122</v>
      </c>
    </row>
    <row r="25" spans="1:16" ht="18.95" customHeight="1">
      <c r="A25" s="87" t="str">
        <f>IF(C25="","",VLOOKUP(C25,会員!B14:$D$1800,2,FALSE))</f>
        <v/>
      </c>
      <c r="B25" s="117" t="str">
        <f>IF(C25="","",VLOOKUP(C25,会員!B14:$D$1800,3,FALSE))</f>
        <v/>
      </c>
      <c r="C25" s="109"/>
      <c r="D25" s="261"/>
      <c r="E25" s="262"/>
      <c r="F25" s="89"/>
      <c r="G25" s="89"/>
      <c r="H25" s="89"/>
      <c r="J25" s="94" t="s">
        <v>94</v>
      </c>
      <c r="K25" s="94">
        <f>SUMIF($A$14:$A$43,"41-A",$F$14:$F$43)</f>
        <v>0</v>
      </c>
      <c r="L25" s="94">
        <f>SUMIF($A$14:$A$43,"41-B",$F$14:$F$43)</f>
        <v>0</v>
      </c>
      <c r="M25" s="94">
        <f>SUMIF($A$14:$A$43,"41-C",$F$14:$F$43)</f>
        <v>0</v>
      </c>
      <c r="N25" s="94">
        <f>SUMIF($A$14:$A$43,"55-U",$F$14:$F$43)</f>
        <v>0</v>
      </c>
      <c r="P25" s="223">
        <f>($K$25*22)+($L$25*22)+($M$25*22)+($K$26*11)+($L$26*11)+(N25*22)</f>
        <v>0</v>
      </c>
    </row>
    <row r="26" spans="1:16" ht="18.95" customHeight="1" thickBot="1">
      <c r="A26" s="87" t="str">
        <f>IF(C26="","",VLOOKUP(C26,会員!B15:$D$1800,2,FALSE))</f>
        <v/>
      </c>
      <c r="B26" s="117" t="str">
        <f>IF(C26="","",VLOOKUP(C26,会員!B15:$D$1800,3,FALSE))</f>
        <v/>
      </c>
      <c r="C26" s="109"/>
      <c r="D26" s="261"/>
      <c r="E26" s="262"/>
      <c r="F26" s="89"/>
      <c r="G26" s="89"/>
      <c r="H26" s="114"/>
      <c r="J26" s="100" t="s">
        <v>96</v>
      </c>
      <c r="K26" s="100">
        <f>SUMIF($A$14:$A$43,"41-J",$F$14:$F$43)</f>
        <v>0</v>
      </c>
      <c r="L26" s="100">
        <f>SUMIF($A$14:$A$43,"41-H",$F$14:$F$43)</f>
        <v>0</v>
      </c>
      <c r="M26" s="100"/>
      <c r="N26" s="100"/>
      <c r="P26" s="224"/>
    </row>
    <row r="27" spans="1:16" ht="18.95" customHeight="1" thickBot="1">
      <c r="A27" s="87" t="str">
        <f>IF(C27="","",VLOOKUP(C27,会員!B16:$D$1800,2,FALSE))</f>
        <v/>
      </c>
      <c r="B27" s="117" t="str">
        <f>IF(C27="","",VLOOKUP(C27,会員!B16:$D$1800,3,FALSE))</f>
        <v/>
      </c>
      <c r="C27" s="109"/>
      <c r="D27" s="261"/>
      <c r="E27" s="262"/>
      <c r="F27" s="89"/>
      <c r="G27" s="89"/>
      <c r="H27" s="89"/>
      <c r="J27" s="22" t="s">
        <v>155</v>
      </c>
      <c r="K27" s="90" t="s">
        <v>119</v>
      </c>
      <c r="L27" s="90" t="s">
        <v>120</v>
      </c>
      <c r="M27" s="90" t="s">
        <v>121</v>
      </c>
      <c r="N27" s="90" t="s">
        <v>122</v>
      </c>
    </row>
    <row r="28" spans="1:16" ht="18.95" customHeight="1" thickBot="1">
      <c r="A28" s="91" t="str">
        <f>IF(C28="","",VLOOKUP(C28,会員!B17:$D$1800,2,FALSE))</f>
        <v/>
      </c>
      <c r="B28" s="119" t="str">
        <f>IF(C28="","",VLOOKUP(C28,会員!B17:$D$1800,3,FALSE))</f>
        <v/>
      </c>
      <c r="C28" s="110"/>
      <c r="D28" s="263"/>
      <c r="E28" s="264"/>
      <c r="F28" s="93"/>
      <c r="G28" s="93"/>
      <c r="H28" s="93"/>
      <c r="J28" s="94" t="s">
        <v>94</v>
      </c>
      <c r="K28" s="94">
        <f>SUMIF($A$14:$A$43,"42-A",$F$14:$F$43)</f>
        <v>0</v>
      </c>
      <c r="L28" s="94">
        <f>SUMIF($A$14:$A$43,"42-B",$F$14:$F$43)</f>
        <v>0</v>
      </c>
      <c r="M28" s="94">
        <f>SUMIF($A$14:$A$43,"42-C",$F$14:$F$43)</f>
        <v>0</v>
      </c>
      <c r="N28" s="94">
        <f>SUMIF($A$14:$A$43,"55-U",$F$14:$F$43)</f>
        <v>0</v>
      </c>
      <c r="P28" s="223">
        <f>($K$28*22)+($L$28*22)+($M$28*22)+($K$29*11)+($L$29*11)+(N28*22)</f>
        <v>0</v>
      </c>
    </row>
    <row r="29" spans="1:16" ht="18.95" customHeight="1" thickBot="1">
      <c r="A29" s="95" t="str">
        <f>IF(C29="","",VLOOKUP(C29,会員!B18:$D$1800,2,FALSE))</f>
        <v/>
      </c>
      <c r="B29" s="121" t="str">
        <f>IF(C29="","",VLOOKUP(C29,会員!B18:$D$1800,3,FALSE))</f>
        <v/>
      </c>
      <c r="C29" s="111"/>
      <c r="D29" s="259"/>
      <c r="E29" s="260"/>
      <c r="F29" s="89"/>
      <c r="G29" s="89"/>
      <c r="H29" s="97"/>
      <c r="J29" s="100" t="s">
        <v>96</v>
      </c>
      <c r="K29" s="100">
        <f>SUMIF($A$14:$A$43,"42-J",$F$14:$F$43)</f>
        <v>0</v>
      </c>
      <c r="L29" s="100">
        <f>SUMIF($A$14:$A$43,"42-H",$F$14:$F$43)</f>
        <v>0</v>
      </c>
      <c r="M29" s="100"/>
      <c r="N29" s="100"/>
      <c r="P29" s="224"/>
    </row>
    <row r="30" spans="1:16" ht="18.95" customHeight="1" thickBot="1">
      <c r="A30" s="87" t="str">
        <f>IF(C30="","",VLOOKUP(C30,会員!B19:$D$1800,2,FALSE))</f>
        <v/>
      </c>
      <c r="B30" s="117" t="str">
        <f>IF(C30="","",VLOOKUP(C30,会員!B19:$D$1800,3,FALSE))</f>
        <v/>
      </c>
      <c r="C30" s="109"/>
      <c r="D30" s="261"/>
      <c r="E30" s="262"/>
      <c r="F30" s="89"/>
      <c r="G30" s="89"/>
      <c r="H30" s="89"/>
      <c r="J30" s="22" t="s">
        <v>156</v>
      </c>
      <c r="K30" s="90" t="s">
        <v>119</v>
      </c>
      <c r="L30" s="90" t="s">
        <v>120</v>
      </c>
      <c r="M30" s="90" t="s">
        <v>121</v>
      </c>
      <c r="N30" s="90" t="s">
        <v>122</v>
      </c>
    </row>
    <row r="31" spans="1:16" ht="18.95" customHeight="1">
      <c r="A31" s="87" t="str">
        <f>IF(C31="","",VLOOKUP(C31,会員!B20:$D$1800,2,FALSE))</f>
        <v/>
      </c>
      <c r="B31" s="117" t="str">
        <f>IF(C31="","",VLOOKUP(C31,会員!B20:$D$1800,3,FALSE))</f>
        <v/>
      </c>
      <c r="C31" s="109"/>
      <c r="D31" s="261"/>
      <c r="E31" s="262"/>
      <c r="F31" s="89"/>
      <c r="G31" s="89"/>
      <c r="H31" s="114"/>
      <c r="J31" s="94" t="s">
        <v>94</v>
      </c>
      <c r="K31" s="94">
        <f>SUMIF($A$14:$A$43,"43-A",$F$14:$F$43)</f>
        <v>0</v>
      </c>
      <c r="L31" s="94">
        <f>SUMIF($A$14:$A$43,"43-B",$F$14:$F$43)</f>
        <v>0</v>
      </c>
      <c r="M31" s="94">
        <f>SUMIF($A$14:$A$43,"43-C",$F$14:$F$43)</f>
        <v>0</v>
      </c>
      <c r="N31" s="94">
        <f>SUMIF($A$14:$A$43,"55-U",$F$14:$F$43)</f>
        <v>0</v>
      </c>
      <c r="P31" s="223">
        <f>($K$31*22)+($L$31*22)+($M$31*22)+($K$32*11)+($L$32*11)+(N31*22)</f>
        <v>0</v>
      </c>
    </row>
    <row r="32" spans="1:16" ht="18.95" customHeight="1" thickBot="1">
      <c r="A32" s="87" t="str">
        <f>IF(C32="","",VLOOKUP(C32,会員!B21:$D$1800,2,FALSE))</f>
        <v/>
      </c>
      <c r="B32" s="117" t="str">
        <f>IF(C32="","",VLOOKUP(C32,会員!B21:$D$1800,3,FALSE))</f>
        <v/>
      </c>
      <c r="C32" s="109"/>
      <c r="D32" s="261"/>
      <c r="E32" s="262"/>
      <c r="F32" s="89"/>
      <c r="G32" s="89"/>
      <c r="H32" s="89"/>
      <c r="J32" s="100" t="s">
        <v>96</v>
      </c>
      <c r="K32" s="100">
        <f>SUMIF($A$14:$A$43,"43-J",$F$14:$F$43)</f>
        <v>0</v>
      </c>
      <c r="L32" s="100">
        <f>SUMIF($A$14:$A$43,"43-H",$F$14:$F$43)</f>
        <v>0</v>
      </c>
      <c r="M32" s="100"/>
      <c r="N32" s="100"/>
      <c r="P32" s="224"/>
    </row>
    <row r="33" spans="1:16" ht="18.95" customHeight="1" thickBot="1">
      <c r="A33" s="91" t="str">
        <f>IF(C33="","",VLOOKUP(C33,会員!B22:$D$1800,2,FALSE))</f>
        <v/>
      </c>
      <c r="B33" s="119" t="str">
        <f>IF(C33="","",VLOOKUP(C33,会員!B22:$D$1800,3,FALSE))</f>
        <v/>
      </c>
      <c r="C33" s="110"/>
      <c r="D33" s="263"/>
      <c r="E33" s="264"/>
      <c r="F33" s="93"/>
      <c r="G33" s="93"/>
      <c r="H33" s="93"/>
      <c r="J33" s="22" t="s">
        <v>169</v>
      </c>
      <c r="K33" s="90" t="s">
        <v>119</v>
      </c>
      <c r="L33" s="90" t="s">
        <v>120</v>
      </c>
      <c r="M33" s="90" t="s">
        <v>121</v>
      </c>
      <c r="N33" s="90" t="s">
        <v>122</v>
      </c>
    </row>
    <row r="34" spans="1:16" ht="18.95" customHeight="1">
      <c r="A34" s="95" t="str">
        <f>IF(C34="","",VLOOKUP(C34,会員!B23:$D$1800,2,FALSE))</f>
        <v/>
      </c>
      <c r="B34" s="121" t="str">
        <f>IF(C34="","",VLOOKUP(C34,会員!B23:$D$1800,3,FALSE))</f>
        <v/>
      </c>
      <c r="C34" s="111"/>
      <c r="D34" s="259"/>
      <c r="E34" s="260"/>
      <c r="F34" s="89"/>
      <c r="G34" s="89"/>
      <c r="H34" s="97"/>
      <c r="J34" s="94" t="s">
        <v>94</v>
      </c>
      <c r="K34" s="94">
        <f>SUMIF($A$14:$A$43,"44-A",$F$14:$F$43)</f>
        <v>0</v>
      </c>
      <c r="L34" s="94">
        <f>SUMIF($A$14:$A$43,"44-B",$F$14:$F$43)</f>
        <v>0</v>
      </c>
      <c r="M34" s="94">
        <f>SUMIF($A$14:$A$43,"44-C",$F$14:$F$43)</f>
        <v>0</v>
      </c>
      <c r="N34" s="94">
        <f>SUMIF($A$14:$A$43,"55-U",$F$14:$F$43)</f>
        <v>0</v>
      </c>
      <c r="P34" s="223">
        <f>($K$34*22)+($L$34*22)+($M$34*22)+($K$35*11)+($L$35*11)+(N34*22)</f>
        <v>0</v>
      </c>
    </row>
    <row r="35" spans="1:16" ht="18.95" customHeight="1" thickBot="1">
      <c r="A35" s="87" t="str">
        <f>IF(C35="","",VLOOKUP(C35,会員!B24:$D$1800,2,FALSE))</f>
        <v/>
      </c>
      <c r="B35" s="117" t="str">
        <f>IF(C35="","",VLOOKUP(C35,会員!B24:$D$1800,3,FALSE))</f>
        <v/>
      </c>
      <c r="C35" s="109"/>
      <c r="D35" s="261"/>
      <c r="E35" s="262"/>
      <c r="F35" s="89"/>
      <c r="G35" s="89"/>
      <c r="H35" s="89"/>
      <c r="J35" s="100" t="s">
        <v>96</v>
      </c>
      <c r="K35" s="100">
        <f>SUMIF($A$14:$A$43,"44-J",$F$14:$F$43)</f>
        <v>0</v>
      </c>
      <c r="L35" s="100">
        <f>SUMIF($A$14:$A$43,"44-H",$F$14:$F$43)</f>
        <v>0</v>
      </c>
      <c r="M35" s="100"/>
      <c r="N35" s="100"/>
      <c r="P35" s="224"/>
    </row>
    <row r="36" spans="1:16" ht="18.95" customHeight="1" thickBot="1">
      <c r="A36" s="87" t="str">
        <f>IF(C36="","",VLOOKUP(C36,会員!B25:$D$1800,2,FALSE))</f>
        <v/>
      </c>
      <c r="B36" s="117" t="str">
        <f>IF(C36="","",VLOOKUP(C36,会員!B25:$D$1800,3,FALSE))</f>
        <v/>
      </c>
      <c r="C36" s="109"/>
      <c r="D36" s="261"/>
      <c r="E36" s="262"/>
      <c r="F36" s="89"/>
      <c r="G36" s="89"/>
      <c r="H36" s="114"/>
      <c r="J36" s="22" t="s">
        <v>158</v>
      </c>
      <c r="K36" s="90" t="s">
        <v>119</v>
      </c>
      <c r="L36" s="90" t="s">
        <v>120</v>
      </c>
      <c r="M36" s="90" t="s">
        <v>121</v>
      </c>
      <c r="N36" s="90" t="s">
        <v>122</v>
      </c>
    </row>
    <row r="37" spans="1:16" ht="18.95" customHeight="1">
      <c r="A37" s="87" t="str">
        <f>IF(C37="","",VLOOKUP(C37,会員!B26:$D$1800,2,FALSE))</f>
        <v/>
      </c>
      <c r="B37" s="117" t="str">
        <f>IF(C37="","",VLOOKUP(C37,会員!B26:$D$1800,3,FALSE))</f>
        <v/>
      </c>
      <c r="C37" s="109"/>
      <c r="D37" s="261"/>
      <c r="E37" s="262"/>
      <c r="F37" s="89"/>
      <c r="G37" s="89"/>
      <c r="H37" s="89"/>
      <c r="J37" s="94" t="s">
        <v>94</v>
      </c>
      <c r="K37" s="94">
        <f>SUMIF($A$14:$A$43,"45-A",$F$14:$F$43)</f>
        <v>0</v>
      </c>
      <c r="L37" s="94">
        <f>SUMIF($A$14:$A$43,"45-B",$F$14:$F$43)</f>
        <v>0</v>
      </c>
      <c r="M37" s="94">
        <f>SUMIF($A$14:$A$43,"45-C",$F$14:$F$43)</f>
        <v>0</v>
      </c>
      <c r="N37" s="94">
        <f>SUMIF($A$14:$A$43,"55-U",$F$14:$F$43)</f>
        <v>0</v>
      </c>
      <c r="P37" s="223">
        <f>($K$37*22)+($L$37*22)+($M$37*22)+($K$38*11)+($L$38*11)+(N37*22)</f>
        <v>0</v>
      </c>
    </row>
    <row r="38" spans="1:16" ht="18.95" customHeight="1" thickBot="1">
      <c r="A38" s="91" t="str">
        <f>IF(C38="","",VLOOKUP(C38,会員!B27:$D$1800,2,FALSE))</f>
        <v/>
      </c>
      <c r="B38" s="119" t="str">
        <f>IF(C38="","",VLOOKUP(C38,会員!B27:$D$1800,3,FALSE))</f>
        <v/>
      </c>
      <c r="C38" s="110"/>
      <c r="D38" s="263"/>
      <c r="E38" s="264"/>
      <c r="F38" s="93"/>
      <c r="G38" s="93"/>
      <c r="H38" s="93"/>
      <c r="J38" s="100" t="s">
        <v>96</v>
      </c>
      <c r="K38" s="100">
        <f>SUMIF($A$14:$A$43,"45-J",$F$14:$F$43)</f>
        <v>0</v>
      </c>
      <c r="L38" s="100">
        <f>SUMIF($A$14:$A$43,"45-H",$F$14:$F$43)</f>
        <v>0</v>
      </c>
      <c r="M38" s="100"/>
      <c r="N38" s="100"/>
      <c r="P38" s="224"/>
    </row>
    <row r="39" spans="1:16" ht="18.95" customHeight="1" thickBot="1">
      <c r="A39" s="95" t="str">
        <f>IF(C39="","",VLOOKUP(C39,会員!B28:$D$1800,2,FALSE))</f>
        <v/>
      </c>
      <c r="B39" s="121" t="str">
        <f>IF(C39="","",VLOOKUP(C39,会員!B28:$D$1800,3,FALSE))</f>
        <v/>
      </c>
      <c r="C39" s="111"/>
      <c r="D39" s="259"/>
      <c r="E39" s="260"/>
      <c r="F39" s="89"/>
      <c r="G39" s="89"/>
      <c r="H39" s="97"/>
      <c r="J39" s="22" t="s">
        <v>159</v>
      </c>
      <c r="K39" s="90" t="s">
        <v>119</v>
      </c>
      <c r="L39" s="90" t="s">
        <v>120</v>
      </c>
      <c r="M39" s="90" t="s">
        <v>121</v>
      </c>
      <c r="N39" s="90" t="s">
        <v>122</v>
      </c>
    </row>
    <row r="40" spans="1:16" ht="18.95" customHeight="1">
      <c r="A40" s="87" t="str">
        <f>IF(C40="","",VLOOKUP(C40,会員!B29:$D$1800,2,FALSE))</f>
        <v/>
      </c>
      <c r="B40" s="117" t="str">
        <f>IF(C40="","",VLOOKUP(C40,会員!B29:$D$1800,3,FALSE))</f>
        <v/>
      </c>
      <c r="C40" s="109"/>
      <c r="D40" s="261"/>
      <c r="E40" s="262"/>
      <c r="F40" s="89"/>
      <c r="G40" s="89"/>
      <c r="H40" s="89"/>
      <c r="J40" s="94" t="s">
        <v>94</v>
      </c>
      <c r="K40" s="94">
        <f>SUMIF($A$14:$A$43,"46-A",$F$14:$F$43)</f>
        <v>0</v>
      </c>
      <c r="L40" s="94">
        <f>SUMIF($A$14:$A$43,"46-B",$F$14:$F$43)</f>
        <v>0</v>
      </c>
      <c r="M40" s="94">
        <f>SUMIF($A$14:$A$43,"46-C",$F$14:$F$43)</f>
        <v>0</v>
      </c>
      <c r="N40" s="94">
        <f>SUMIF($A$14:$A$43,"55-U",$F$14:$F$43)</f>
        <v>0</v>
      </c>
      <c r="P40" s="223">
        <f>($K$40*22)+($L$40*22)+($M$40*22)+($K$41*11)+($L$41*11)+(N40*22)</f>
        <v>0</v>
      </c>
    </row>
    <row r="41" spans="1:16" ht="18.95" customHeight="1" thickBot="1">
      <c r="A41" s="87" t="str">
        <f>IF(C41="","",VLOOKUP(C41,会員!B30:$D$1800,2,FALSE))</f>
        <v/>
      </c>
      <c r="B41" s="117" t="str">
        <f>IF(C41="","",VLOOKUP(C41,会員!B30:$D$1800,3,FALSE))</f>
        <v/>
      </c>
      <c r="C41" s="109"/>
      <c r="D41" s="261"/>
      <c r="E41" s="262"/>
      <c r="F41" s="89"/>
      <c r="G41" s="89"/>
      <c r="H41" s="114"/>
      <c r="J41" s="100" t="s">
        <v>96</v>
      </c>
      <c r="K41" s="100">
        <f>SUMIF($A$14:$A$43,"46-J",$F$14:$F$43)</f>
        <v>0</v>
      </c>
      <c r="L41" s="100">
        <f>SUMIF($A$14:$A$43,"46-H",$F$14:$F$43)</f>
        <v>0</v>
      </c>
      <c r="M41" s="100"/>
      <c r="N41" s="100"/>
      <c r="P41" s="224"/>
    </row>
    <row r="42" spans="1:16" ht="18.95" customHeight="1" thickBot="1">
      <c r="A42" s="87" t="str">
        <f>IF(C42="","",VLOOKUP(C42,会員!B31:$D$1800,2,FALSE))</f>
        <v/>
      </c>
      <c r="B42" s="117" t="str">
        <f>IF(C42="","",VLOOKUP(C42,会員!B31:$D$1800,3,FALSE))</f>
        <v/>
      </c>
      <c r="C42" s="109"/>
      <c r="D42" s="261"/>
      <c r="E42" s="262"/>
      <c r="F42" s="89"/>
      <c r="G42" s="89"/>
      <c r="H42" s="89"/>
      <c r="J42" s="22" t="s">
        <v>160</v>
      </c>
      <c r="K42" s="90" t="s">
        <v>119</v>
      </c>
      <c r="L42" s="90" t="s">
        <v>120</v>
      </c>
      <c r="M42" s="90" t="s">
        <v>121</v>
      </c>
      <c r="N42" s="90" t="s">
        <v>122</v>
      </c>
    </row>
    <row r="43" spans="1:16" ht="18.95" customHeight="1" thickBot="1">
      <c r="A43" s="91" t="str">
        <f>IF(C43="","",VLOOKUP(C43,会員!B32:$D$1800,2,FALSE))</f>
        <v/>
      </c>
      <c r="B43" s="119" t="str">
        <f>IF(C43="","",VLOOKUP(C43,会員!B32:$D$1800,3,FALSE))</f>
        <v/>
      </c>
      <c r="C43" s="110"/>
      <c r="D43" s="263"/>
      <c r="E43" s="264"/>
      <c r="F43" s="93"/>
      <c r="G43" s="93"/>
      <c r="H43" s="93"/>
      <c r="J43" s="94" t="s">
        <v>94</v>
      </c>
      <c r="K43" s="94">
        <f>SUMIF($A$14:$A$43,"47-A",$F$14:$F$43)</f>
        <v>0</v>
      </c>
      <c r="L43" s="94">
        <f>SUMIF($A$14:$A$43,"47-B",$F$14:$F$43)</f>
        <v>0</v>
      </c>
      <c r="M43" s="94">
        <f>SUMIF($A$14:$A$43,"47-C",$F$14:$F$43)</f>
        <v>0</v>
      </c>
      <c r="N43" s="94">
        <f>SUMIF($A$14:$A$43,"55-U",$F$14:$F$43)</f>
        <v>0</v>
      </c>
      <c r="P43" s="223">
        <f>($K$43*22)+($L$43*22)+($M$43*22)+($K$44*11)+($L$44*11)+(N43*22)</f>
        <v>0</v>
      </c>
    </row>
    <row r="44" spans="1:16" ht="14.45" customHeight="1" thickBot="1">
      <c r="A44" s="230" t="s">
        <v>92</v>
      </c>
      <c r="B44" s="271"/>
      <c r="C44" s="226" t="s">
        <v>93</v>
      </c>
      <c r="D44" s="94" t="s">
        <v>94</v>
      </c>
      <c r="E44" s="112"/>
      <c r="F44" s="226" t="s">
        <v>125</v>
      </c>
      <c r="G44" s="267"/>
      <c r="H44" s="234" t="s">
        <v>95</v>
      </c>
      <c r="J44" s="100" t="s">
        <v>96</v>
      </c>
      <c r="K44" s="100">
        <f>SUMIF($A$14:$A$43,"47-J",$F$14:$F$43)</f>
        <v>0</v>
      </c>
      <c r="L44" s="100">
        <f>SUMIF($A$14:$A$43,"47-H",$F$14:$F$43)</f>
        <v>0</v>
      </c>
      <c r="M44" s="100"/>
      <c r="N44" s="100"/>
      <c r="P44" s="224"/>
    </row>
    <row r="45" spans="1:16" ht="14.45" customHeight="1" thickBot="1">
      <c r="A45" s="231"/>
      <c r="B45" s="266"/>
      <c r="C45" s="227"/>
      <c r="D45" s="100" t="s">
        <v>161</v>
      </c>
      <c r="E45" s="113"/>
      <c r="F45" s="227"/>
      <c r="G45" s="268"/>
      <c r="H45" s="235"/>
      <c r="K45" s="90" t="s">
        <v>123</v>
      </c>
      <c r="L45" s="90" t="s">
        <v>124</v>
      </c>
    </row>
    <row r="46" spans="1:16" ht="7.15" customHeight="1" thickBot="1"/>
    <row r="47" spans="1:16">
      <c r="E47" s="103" t="s">
        <v>97</v>
      </c>
      <c r="F47" s="104"/>
      <c r="G47" s="104"/>
      <c r="H47" s="32"/>
      <c r="J47" s="226" t="s">
        <v>125</v>
      </c>
      <c r="K47" s="223">
        <f>P22+P25+P28+P31+P34+P37+P40+P43+P18</f>
        <v>0</v>
      </c>
      <c r="M47" s="225" t="s">
        <v>126</v>
      </c>
      <c r="N47" s="225"/>
    </row>
    <row r="48" spans="1:16" ht="14.25" thickBot="1">
      <c r="E48" s="33"/>
      <c r="F48" s="79"/>
      <c r="G48" s="22">
        <f>ＪＢ個人競技記録報告書!G48</f>
        <v>0</v>
      </c>
      <c r="H48" s="61" t="s">
        <v>127</v>
      </c>
      <c r="J48" s="227"/>
      <c r="K48" s="224"/>
      <c r="M48" s="225"/>
      <c r="N48" s="225"/>
    </row>
    <row r="49" spans="5:14" ht="14.25" thickBot="1">
      <c r="E49" s="33" t="str">
        <f>ＪＢ個人競技記録報告書!E49</f>
        <v>立会審判員名</v>
      </c>
      <c r="H49" s="105"/>
    </row>
    <row r="50" spans="5:14">
      <c r="E50" s="33"/>
      <c r="G50" s="22">
        <f>ＪＢ個人競技記録報告書!G50</f>
        <v>0</v>
      </c>
      <c r="H50" s="61" t="s">
        <v>127</v>
      </c>
      <c r="J50" s="221" t="s">
        <v>163</v>
      </c>
      <c r="K50" s="223">
        <f>SUM(K22:N22,K25:N25,K28:N28,K31:N31,K34:N34,K37:N37,K40:N40,K43:N43,K18:N18)</f>
        <v>0</v>
      </c>
      <c r="M50" s="225" t="s">
        <v>126</v>
      </c>
      <c r="N50" s="225"/>
    </row>
    <row r="51" spans="5:14" ht="6.75" customHeight="1" thickBot="1">
      <c r="E51" s="34"/>
      <c r="F51" s="35"/>
      <c r="G51" s="36"/>
      <c r="H51" s="37"/>
      <c r="J51" s="222"/>
      <c r="K51" s="224"/>
      <c r="M51" s="225"/>
      <c r="N51" s="225"/>
    </row>
    <row r="52" spans="5:14" ht="7.5" customHeight="1" thickBot="1">
      <c r="J52" s="106"/>
    </row>
    <row r="53" spans="5:14">
      <c r="J53" s="221" t="s">
        <v>164</v>
      </c>
      <c r="K53" s="223">
        <f>SUM(K23:N23,K26:N26,K29:N29,K32:N32,K35:N35,K38:N38,K41:N41,K44:N44,K19:N19)</f>
        <v>0</v>
      </c>
      <c r="M53" s="225" t="s">
        <v>126</v>
      </c>
      <c r="N53" s="225"/>
    </row>
    <row r="54" spans="5:14" ht="14.25" thickBot="1">
      <c r="J54" s="222"/>
      <c r="K54" s="224"/>
      <c r="M54" s="225"/>
      <c r="N54" s="225"/>
    </row>
  </sheetData>
  <mergeCells count="67">
    <mergeCell ref="D17:E17"/>
    <mergeCell ref="D18:E18"/>
    <mergeCell ref="A2:H2"/>
    <mergeCell ref="A3:H3"/>
    <mergeCell ref="A4:H4"/>
    <mergeCell ref="A6:B6"/>
    <mergeCell ref="A8:B8"/>
    <mergeCell ref="H9:H11"/>
    <mergeCell ref="A10:B10"/>
    <mergeCell ref="D10:E10"/>
    <mergeCell ref="F10:G10"/>
    <mergeCell ref="F11:G11"/>
    <mergeCell ref="F12:G12"/>
    <mergeCell ref="D13:E13"/>
    <mergeCell ref="D14:E14"/>
    <mergeCell ref="D15:E15"/>
    <mergeCell ref="D16:E16"/>
    <mergeCell ref="J18:J19"/>
    <mergeCell ref="P18:P19"/>
    <mergeCell ref="D19:E19"/>
    <mergeCell ref="D20:E20"/>
    <mergeCell ref="D22:E22"/>
    <mergeCell ref="P22:P23"/>
    <mergeCell ref="D23:E23"/>
    <mergeCell ref="D21:E21"/>
    <mergeCell ref="D24:E24"/>
    <mergeCell ref="D25:E25"/>
    <mergeCell ref="P25:P26"/>
    <mergeCell ref="D26:E26"/>
    <mergeCell ref="D37:E37"/>
    <mergeCell ref="P37:P38"/>
    <mergeCell ref="D38:E38"/>
    <mergeCell ref="D27:E27"/>
    <mergeCell ref="D28:E28"/>
    <mergeCell ref="P28:P29"/>
    <mergeCell ref="D29:E29"/>
    <mergeCell ref="D30:E30"/>
    <mergeCell ref="D31:E31"/>
    <mergeCell ref="P31:P32"/>
    <mergeCell ref="D32:E32"/>
    <mergeCell ref="D33:E33"/>
    <mergeCell ref="D34:E34"/>
    <mergeCell ref="P34:P35"/>
    <mergeCell ref="D35:E35"/>
    <mergeCell ref="D36:E36"/>
    <mergeCell ref="H44:H45"/>
    <mergeCell ref="D39:E39"/>
    <mergeCell ref="D40:E40"/>
    <mergeCell ref="P40:P41"/>
    <mergeCell ref="D41:E41"/>
    <mergeCell ref="D42:E42"/>
    <mergeCell ref="D43:E43"/>
    <mergeCell ref="P43:P44"/>
    <mergeCell ref="A44:A45"/>
    <mergeCell ref="B44:B45"/>
    <mergeCell ref="C44:C45"/>
    <mergeCell ref="F44:F45"/>
    <mergeCell ref="G44:G45"/>
    <mergeCell ref="J53:J54"/>
    <mergeCell ref="K53:K54"/>
    <mergeCell ref="M53:N54"/>
    <mergeCell ref="J47:J48"/>
    <mergeCell ref="K47:K48"/>
    <mergeCell ref="M47:N48"/>
    <mergeCell ref="J50:J51"/>
    <mergeCell ref="K50:K51"/>
    <mergeCell ref="M50:N51"/>
  </mergeCells>
  <phoneticPr fontId="1"/>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22CB-71B4-4534-9CEB-04912520D558}">
  <dimension ref="A1:S54"/>
  <sheetViews>
    <sheetView view="pageBreakPreview" topLeftCell="A17" zoomScaleNormal="70" zoomScaleSheetLayoutView="100" workbookViewId="0">
      <selection activeCell="F21" sqref="F21"/>
    </sheetView>
  </sheetViews>
  <sheetFormatPr defaultColWidth="9" defaultRowHeight="13.5"/>
  <cols>
    <col min="1" max="1" width="10.25" style="22" customWidth="1"/>
    <col min="2" max="2" width="11.625" style="22" bestFit="1" customWidth="1"/>
    <col min="3" max="3" width="25.625" style="23" customWidth="1"/>
    <col min="4" max="4" width="6" style="23" bestFit="1" customWidth="1"/>
    <col min="5" max="5" width="5.75" style="23" customWidth="1"/>
    <col min="6" max="6" width="13.375" style="23" customWidth="1"/>
    <col min="7" max="7" width="11.375" style="23" customWidth="1"/>
    <col min="8" max="8" width="13.375" style="23" customWidth="1"/>
    <col min="9" max="10" width="9" style="23"/>
    <col min="11" max="11" width="10.875" style="23" bestFit="1" customWidth="1"/>
    <col min="12" max="15" width="9" style="23"/>
    <col min="16" max="16" width="10.875" style="23" bestFit="1" customWidth="1"/>
    <col min="17" max="16384" width="9" style="23"/>
  </cols>
  <sheetData>
    <row r="1" spans="1:19" ht="4.1500000000000004" customHeight="1"/>
    <row r="2" spans="1:19" ht="17.25">
      <c r="A2" s="248" t="s">
        <v>77</v>
      </c>
      <c r="B2" s="248"/>
      <c r="C2" s="248"/>
      <c r="D2" s="248"/>
      <c r="E2" s="248"/>
      <c r="F2" s="248"/>
      <c r="G2" s="248"/>
      <c r="H2" s="248"/>
      <c r="J2" s="107"/>
      <c r="K2" s="107"/>
      <c r="L2" s="107"/>
      <c r="M2" s="107"/>
      <c r="N2" s="107"/>
      <c r="O2" s="107"/>
      <c r="P2" s="107"/>
      <c r="Q2" s="107"/>
      <c r="R2" s="107"/>
      <c r="S2" s="107"/>
    </row>
    <row r="3" spans="1:19" ht="26.25" customHeight="1">
      <c r="A3" s="250" t="s">
        <v>165</v>
      </c>
      <c r="B3" s="250"/>
      <c r="C3" s="250"/>
      <c r="D3" s="250"/>
      <c r="E3" s="250"/>
      <c r="F3" s="250"/>
      <c r="G3" s="250"/>
      <c r="H3" s="250"/>
      <c r="J3" s="107"/>
      <c r="K3" s="107"/>
      <c r="L3" s="107"/>
      <c r="M3" s="107"/>
      <c r="N3" s="107"/>
      <c r="O3" s="107"/>
      <c r="P3" s="107"/>
      <c r="Q3" s="107"/>
      <c r="R3" s="107"/>
      <c r="S3" s="107"/>
    </row>
    <row r="4" spans="1:19" ht="16.149999999999999" customHeight="1">
      <c r="A4" s="248" t="s">
        <v>145</v>
      </c>
      <c r="B4" s="248"/>
      <c r="C4" s="248"/>
      <c r="D4" s="248"/>
      <c r="E4" s="248"/>
      <c r="F4" s="248"/>
      <c r="G4" s="248"/>
      <c r="H4" s="248"/>
      <c r="J4" s="107"/>
      <c r="K4" s="107"/>
      <c r="L4" s="107"/>
      <c r="M4" s="107"/>
      <c r="N4" s="107"/>
      <c r="O4" s="107"/>
      <c r="P4" s="107"/>
      <c r="Q4" s="107"/>
      <c r="R4" s="107"/>
      <c r="S4" s="107"/>
    </row>
    <row r="5" spans="1:19" ht="18.75" customHeight="1">
      <c r="A5" s="24" t="s">
        <v>78</v>
      </c>
      <c r="F5" s="25" t="s">
        <v>79</v>
      </c>
      <c r="G5" s="81" t="s">
        <v>146</v>
      </c>
      <c r="H5" s="25"/>
      <c r="I5" s="24"/>
      <c r="J5" s="107"/>
      <c r="K5" s="107"/>
      <c r="L5" s="107"/>
      <c r="M5" s="107"/>
      <c r="N5" s="107"/>
      <c r="O5" s="107"/>
      <c r="P5" s="107"/>
      <c r="Q5" s="107"/>
      <c r="R5" s="107"/>
      <c r="S5" s="107"/>
    </row>
    <row r="6" spans="1:19" ht="18.75" customHeight="1">
      <c r="A6" s="242">
        <f ca="1">ＪＢ個人競技記録報告書!A6</f>
        <v>45411</v>
      </c>
      <c r="B6" s="242"/>
      <c r="C6" s="23">
        <f>ＪＢ個人競技記録報告書!C6</f>
        <v>0</v>
      </c>
      <c r="F6" s="26" t="s">
        <v>80</v>
      </c>
      <c r="G6" s="82" t="str">
        <f>ＪＢ個人競技記録報告書!G6</f>
        <v>中野　晴夫</v>
      </c>
      <c r="H6" s="26"/>
      <c r="I6" s="24"/>
    </row>
    <row r="7" spans="1:19" ht="8.4499999999999993" customHeight="1">
      <c r="I7" s="24"/>
    </row>
    <row r="8" spans="1:19" ht="13.5" customHeight="1" thickBot="1">
      <c r="A8" s="251" t="s">
        <v>81</v>
      </c>
      <c r="B8" s="251"/>
      <c r="C8" s="27">
        <f>ＪＢ個人競技記録報告書!C8</f>
        <v>0</v>
      </c>
      <c r="D8" s="27"/>
      <c r="E8" s="25"/>
      <c r="F8" s="25" t="s">
        <v>82</v>
      </c>
      <c r="G8" s="25" t="str">
        <f>ＪＢ個人競技記録報告書!G8</f>
        <v>登録番号</v>
      </c>
      <c r="I8" s="24"/>
    </row>
    <row r="9" spans="1:19" ht="12.95" customHeight="1">
      <c r="H9" s="254" t="s">
        <v>175</v>
      </c>
      <c r="I9" s="24"/>
    </row>
    <row r="10" spans="1:19">
      <c r="A10" s="251" t="s">
        <v>83</v>
      </c>
      <c r="B10" s="251"/>
      <c r="C10" s="25">
        <f>ＪＢ個人競技記録報告書!C10</f>
        <v>0</v>
      </c>
      <c r="D10" s="225" t="s">
        <v>84</v>
      </c>
      <c r="E10" s="225"/>
      <c r="F10" s="242" t="str">
        <f>ＪＢ個人競技記録報告書!F10</f>
        <v>年　　月　　日</v>
      </c>
      <c r="G10" s="242"/>
      <c r="H10" s="255"/>
      <c r="I10" s="24"/>
    </row>
    <row r="11" spans="1:19" ht="14.25" thickBot="1">
      <c r="F11" s="274" t="str">
        <f>ＪＢ個人競技記録報告書!F11</f>
        <v>年　　月　　日</v>
      </c>
      <c r="G11" s="274"/>
      <c r="H11" s="256"/>
      <c r="I11" s="24"/>
    </row>
    <row r="12" spans="1:19" ht="14.25" thickBot="1">
      <c r="E12" s="28"/>
      <c r="F12" s="243">
        <f ca="1">ＪＢ個人競技記録報告書!F12</f>
        <v>45411</v>
      </c>
      <c r="G12" s="243"/>
      <c r="H12" s="23" t="s">
        <v>148</v>
      </c>
      <c r="I12" s="24"/>
    </row>
    <row r="13" spans="1:19" s="22" customFormat="1" ht="17.25" customHeight="1" thickBot="1">
      <c r="A13" s="29" t="s">
        <v>85</v>
      </c>
      <c r="B13" s="30" t="s">
        <v>86</v>
      </c>
      <c r="C13" s="31" t="s">
        <v>87</v>
      </c>
      <c r="D13" s="272" t="s">
        <v>88</v>
      </c>
      <c r="E13" s="273"/>
      <c r="F13" s="31" t="s">
        <v>89</v>
      </c>
      <c r="G13" s="31" t="s">
        <v>90</v>
      </c>
      <c r="H13" s="31" t="s">
        <v>91</v>
      </c>
    </row>
    <row r="14" spans="1:19" ht="18.95" customHeight="1" thickTop="1">
      <c r="A14" s="84" t="str">
        <f>IF(C14="","",VLOOKUP(C14,会員!B3:$D$1800,2,FALSE))</f>
        <v/>
      </c>
      <c r="B14" s="115" t="str">
        <f>IF(C14="","",VLOOKUP(C14,会員!B3:$D$1800,3,FALSE))</f>
        <v/>
      </c>
      <c r="C14" s="108"/>
      <c r="D14" s="269"/>
      <c r="E14" s="270"/>
      <c r="F14" s="89"/>
      <c r="G14" s="89"/>
      <c r="H14" s="97"/>
    </row>
    <row r="15" spans="1:19" ht="18.95" customHeight="1">
      <c r="A15" s="87" t="str">
        <f>IF(C15="","",VLOOKUP(C15,会員!B4:$D$1800,2,FALSE))</f>
        <v/>
      </c>
      <c r="B15" s="117" t="str">
        <f>IF(C15="","",VLOOKUP(C15,会員!B4:$D$1800,3,FALSE))</f>
        <v/>
      </c>
      <c r="C15" s="109"/>
      <c r="D15" s="261"/>
      <c r="E15" s="262"/>
      <c r="F15" s="89"/>
      <c r="G15" s="89"/>
      <c r="H15" s="89"/>
    </row>
    <row r="16" spans="1:19" ht="18.95" customHeight="1">
      <c r="A16" s="87" t="str">
        <f>IF(C16="","",VLOOKUP(C16,会員!B5:$D$1800,2,FALSE))</f>
        <v/>
      </c>
      <c r="B16" s="117" t="str">
        <f>IF(C16="","",VLOOKUP(C16,会員!B5:$D$1800,3,FALSE))</f>
        <v/>
      </c>
      <c r="C16" s="109"/>
      <c r="D16" s="261"/>
      <c r="E16" s="262"/>
      <c r="F16" s="89"/>
      <c r="G16" s="89"/>
      <c r="H16" s="114"/>
    </row>
    <row r="17" spans="1:16" ht="18.95" customHeight="1" thickBot="1">
      <c r="A17" s="87" t="str">
        <f>IF(C17="","",VLOOKUP(C17,会員!B6:$D$1800,2,FALSE))</f>
        <v/>
      </c>
      <c r="B17" s="117" t="str">
        <f>IF(C17="","",VLOOKUP(C17,会員!B6:$D$1800,3,FALSE))</f>
        <v/>
      </c>
      <c r="C17" s="109"/>
      <c r="D17" s="261"/>
      <c r="E17" s="262"/>
      <c r="F17" s="89"/>
      <c r="G17" s="89"/>
      <c r="H17" s="89"/>
      <c r="J17" s="22"/>
      <c r="K17" s="90" t="s">
        <v>150</v>
      </c>
      <c r="L17" s="90" t="s">
        <v>151</v>
      </c>
      <c r="M17" s="90"/>
      <c r="N17" s="90"/>
    </row>
    <row r="18" spans="1:16" ht="18.95" customHeight="1" thickBot="1">
      <c r="A18" s="91" t="str">
        <f>IF(C18="","",VLOOKUP(C18,会員!B7:$D$1800,2,FALSE))</f>
        <v/>
      </c>
      <c r="B18" s="119" t="str">
        <f>IF(C18="","",VLOOKUP(C18,会員!B7:$D$1800,3,FALSE))</f>
        <v/>
      </c>
      <c r="C18" s="110"/>
      <c r="D18" s="263"/>
      <c r="E18" s="264"/>
      <c r="F18" s="93"/>
      <c r="G18" s="93"/>
      <c r="H18" s="93"/>
      <c r="J18" s="240" t="s">
        <v>152</v>
      </c>
      <c r="K18" s="94"/>
      <c r="L18" s="94"/>
      <c r="M18" s="94"/>
      <c r="N18" s="94"/>
      <c r="P18" s="223">
        <f>($K$18*22)+($L$18*22)+($M$18*22)+($K$19*11)+($L$19*11)+(N18*22)</f>
        <v>0</v>
      </c>
    </row>
    <row r="19" spans="1:16" ht="18.95" customHeight="1" thickBot="1">
      <c r="A19" s="95" t="str">
        <f>IF(C19="","",VLOOKUP(C19,会員!B8:$D$1800,2,FALSE))</f>
        <v/>
      </c>
      <c r="B19" s="121" t="str">
        <f>IF(C19="","",VLOOKUP(C19,会員!B8:$D$1800,3,FALSE))</f>
        <v/>
      </c>
      <c r="C19" s="111"/>
      <c r="D19" s="259"/>
      <c r="E19" s="260"/>
      <c r="F19" s="89"/>
      <c r="G19" s="89"/>
      <c r="H19" s="97"/>
      <c r="J19" s="241"/>
      <c r="K19" s="94">
        <f>SUMIF($A$14:$A$43,"40-A",$F$14:$F$43)</f>
        <v>0</v>
      </c>
      <c r="L19" s="94">
        <f>SUMIF($A$14:$A$43,"54-U",$F$14:$F$43)</f>
        <v>0</v>
      </c>
      <c r="M19" s="94">
        <f>SUMIF($A$14:$A$43,"40-C",$F$14:$F$43)</f>
        <v>0</v>
      </c>
      <c r="N19" s="94">
        <f>SUMIF($A$14:$A$43,"55-U",$F$14:$F$43)</f>
        <v>0</v>
      </c>
      <c r="P19" s="224"/>
    </row>
    <row r="20" spans="1:16" ht="18.95" customHeight="1">
      <c r="A20" s="87" t="str">
        <f>IF(C20="","",VLOOKUP(C20,会員!B9:$D$1800,2,FALSE))</f>
        <v/>
      </c>
      <c r="B20" s="117" t="str">
        <f>IF(C20="","",VLOOKUP(C20,会員!B9:$D$1800,3,FALSE))</f>
        <v/>
      </c>
      <c r="C20" s="109"/>
      <c r="D20" s="261"/>
      <c r="E20" s="262"/>
      <c r="F20" s="89"/>
      <c r="G20" s="89"/>
      <c r="H20" s="89"/>
    </row>
    <row r="21" spans="1:16" ht="18.95" customHeight="1" thickBot="1">
      <c r="A21" s="87" t="str">
        <f>IF(C21="","",VLOOKUP(C21,会員!B10:$D$1800,2,FALSE))</f>
        <v/>
      </c>
      <c r="B21" s="117" t="str">
        <f>IF(C21="","",VLOOKUP(C21,会員!B10:$D$1800,3,FALSE))</f>
        <v/>
      </c>
      <c r="C21" s="109"/>
      <c r="D21" s="261"/>
      <c r="E21" s="262"/>
      <c r="F21" s="89"/>
      <c r="G21" s="89"/>
      <c r="H21" s="114"/>
      <c r="J21" s="22" t="s">
        <v>153</v>
      </c>
      <c r="K21" s="90" t="s">
        <v>119</v>
      </c>
      <c r="L21" s="90" t="s">
        <v>120</v>
      </c>
      <c r="M21" s="90" t="s">
        <v>121</v>
      </c>
      <c r="N21" s="90" t="s">
        <v>122</v>
      </c>
    </row>
    <row r="22" spans="1:16" ht="18.95" customHeight="1">
      <c r="A22" s="87" t="str">
        <f>IF(C22="","",VLOOKUP(C22,会員!B11:$D$1800,2,FALSE))</f>
        <v/>
      </c>
      <c r="B22" s="117" t="str">
        <f>IF(C22="","",VLOOKUP(C22,会員!B11:$D$1800,3,FALSE))</f>
        <v/>
      </c>
      <c r="C22" s="109"/>
      <c r="D22" s="261"/>
      <c r="E22" s="262"/>
      <c r="F22" s="89"/>
      <c r="G22" s="89"/>
      <c r="H22" s="89"/>
      <c r="J22" s="94" t="s">
        <v>94</v>
      </c>
      <c r="K22" s="94">
        <f>SUMIF($A$14:$A$43,"40-A",$F$14:$F$43)</f>
        <v>0</v>
      </c>
      <c r="L22" s="94">
        <f>SUMIF($A$14:$A$43,"40-B",$F$14:$F$43)</f>
        <v>0</v>
      </c>
      <c r="M22" s="94">
        <f>SUMIF($A$14:$A$43,"40-C",$F$14:$F$43)</f>
        <v>0</v>
      </c>
      <c r="N22" s="94">
        <f>SUMIF($A$14:$A$43,"55-U",$F$14:$F$43)</f>
        <v>0</v>
      </c>
      <c r="P22" s="223">
        <f>($K$22*22)+($L$22*22)+($M$22*22)+($K$23*11)+($L$23*11)+(N22*22)</f>
        <v>0</v>
      </c>
    </row>
    <row r="23" spans="1:16" ht="18.95" customHeight="1" thickBot="1">
      <c r="A23" s="98" t="str">
        <f>IF(C23="","",VLOOKUP(C23,会員!B12:$D$1800,2,FALSE))</f>
        <v/>
      </c>
      <c r="B23" s="123" t="str">
        <f>IF(C23="","",VLOOKUP(C23,会員!B12:$D$1800,3,FALSE))</f>
        <v/>
      </c>
      <c r="C23" s="110"/>
      <c r="D23" s="263"/>
      <c r="E23" s="264"/>
      <c r="F23" s="93"/>
      <c r="G23" s="93"/>
      <c r="H23" s="93"/>
      <c r="J23" s="100" t="s">
        <v>96</v>
      </c>
      <c r="K23" s="100">
        <f>SUMIF($A$14:$A$43,"40-J",$F$14:$F$43)</f>
        <v>0</v>
      </c>
      <c r="L23" s="100">
        <f>SUMIF($A$14:$A$43,"40-H",$F$14:$F$43)</f>
        <v>0</v>
      </c>
      <c r="M23" s="100"/>
      <c r="N23" s="100"/>
      <c r="P23" s="224"/>
    </row>
    <row r="24" spans="1:16" ht="18.95" customHeight="1" thickBot="1">
      <c r="A24" s="95" t="str">
        <f>IF(C24="","",VLOOKUP(C24,会員!B13:$D$1800,2,FALSE))</f>
        <v/>
      </c>
      <c r="B24" s="121" t="str">
        <f>IF(C24="","",VLOOKUP(C24,会員!B13:$D$1800,3,FALSE))</f>
        <v/>
      </c>
      <c r="C24" s="111"/>
      <c r="D24" s="259"/>
      <c r="E24" s="260"/>
      <c r="F24" s="89"/>
      <c r="G24" s="89"/>
      <c r="H24" s="97"/>
      <c r="J24" s="22" t="s">
        <v>154</v>
      </c>
      <c r="K24" s="90" t="s">
        <v>119</v>
      </c>
      <c r="L24" s="90" t="s">
        <v>120</v>
      </c>
      <c r="M24" s="90" t="s">
        <v>121</v>
      </c>
      <c r="N24" s="90" t="s">
        <v>122</v>
      </c>
    </row>
    <row r="25" spans="1:16" ht="18.95" customHeight="1">
      <c r="A25" s="87" t="str">
        <f>IF(C25="","",VLOOKUP(C25,会員!B14:$D$1800,2,FALSE))</f>
        <v/>
      </c>
      <c r="B25" s="117" t="str">
        <f>IF(C25="","",VLOOKUP(C25,会員!B14:$D$1800,3,FALSE))</f>
        <v/>
      </c>
      <c r="C25" s="109"/>
      <c r="D25" s="261"/>
      <c r="E25" s="262"/>
      <c r="F25" s="89"/>
      <c r="G25" s="89"/>
      <c r="H25" s="89"/>
      <c r="J25" s="94" t="s">
        <v>94</v>
      </c>
      <c r="K25" s="94">
        <f>SUMIF($A$14:$A$43,"41-A",$F$14:$F$43)</f>
        <v>0</v>
      </c>
      <c r="L25" s="94">
        <f>SUMIF($A$14:$A$43,"41-B",$F$14:$F$43)</f>
        <v>0</v>
      </c>
      <c r="M25" s="94">
        <f>SUMIF($A$14:$A$43,"41-C",$F$14:$F$43)</f>
        <v>0</v>
      </c>
      <c r="N25" s="94">
        <f>SUMIF($A$14:$A$43,"55-U",$F$14:$F$43)</f>
        <v>0</v>
      </c>
      <c r="P25" s="223">
        <f>($K$25*22)+($L$25*22)+($M$25*22)+($K$26*11)+($L$26*11)+(N25*22)</f>
        <v>0</v>
      </c>
    </row>
    <row r="26" spans="1:16" ht="18.95" customHeight="1" thickBot="1">
      <c r="A26" s="87" t="str">
        <f>IF(C26="","",VLOOKUP(C26,会員!B15:$D$1800,2,FALSE))</f>
        <v/>
      </c>
      <c r="B26" s="117" t="str">
        <f>IF(C26="","",VLOOKUP(C26,会員!B15:$D$1800,3,FALSE))</f>
        <v/>
      </c>
      <c r="C26" s="109"/>
      <c r="D26" s="261"/>
      <c r="E26" s="262"/>
      <c r="F26" s="89"/>
      <c r="G26" s="89"/>
      <c r="H26" s="114"/>
      <c r="J26" s="100" t="s">
        <v>96</v>
      </c>
      <c r="K26" s="100">
        <f>SUMIF($A$14:$A$43,"41-J",$F$14:$F$43)</f>
        <v>0</v>
      </c>
      <c r="L26" s="100">
        <f>SUMIF($A$14:$A$43,"41-H",$F$14:$F$43)</f>
        <v>0</v>
      </c>
      <c r="M26" s="100"/>
      <c r="N26" s="100"/>
      <c r="P26" s="224"/>
    </row>
    <row r="27" spans="1:16" ht="18.95" customHeight="1" thickBot="1">
      <c r="A27" s="87" t="str">
        <f>IF(C27="","",VLOOKUP(C27,会員!B16:$D$1800,2,FALSE))</f>
        <v/>
      </c>
      <c r="B27" s="117" t="str">
        <f>IF(C27="","",VLOOKUP(C27,会員!B16:$D$1800,3,FALSE))</f>
        <v/>
      </c>
      <c r="C27" s="109"/>
      <c r="D27" s="261"/>
      <c r="E27" s="262"/>
      <c r="F27" s="89"/>
      <c r="G27" s="89"/>
      <c r="H27" s="89"/>
      <c r="J27" s="22" t="s">
        <v>155</v>
      </c>
      <c r="K27" s="90" t="s">
        <v>119</v>
      </c>
      <c r="L27" s="90" t="s">
        <v>120</v>
      </c>
      <c r="M27" s="90" t="s">
        <v>121</v>
      </c>
      <c r="N27" s="90" t="s">
        <v>122</v>
      </c>
    </row>
    <row r="28" spans="1:16" ht="18.95" customHeight="1" thickBot="1">
      <c r="A28" s="91" t="str">
        <f>IF(C28="","",VLOOKUP(C28,会員!B17:$D$1800,2,FALSE))</f>
        <v/>
      </c>
      <c r="B28" s="119" t="str">
        <f>IF(C28="","",VLOOKUP(C28,会員!B17:$D$1800,3,FALSE))</f>
        <v/>
      </c>
      <c r="C28" s="110"/>
      <c r="D28" s="263"/>
      <c r="E28" s="264"/>
      <c r="F28" s="93"/>
      <c r="G28" s="93"/>
      <c r="H28" s="93"/>
      <c r="J28" s="94" t="s">
        <v>94</v>
      </c>
      <c r="K28" s="94">
        <f>SUMIF($A$14:$A$43,"42-A",$F$14:$F$43)</f>
        <v>0</v>
      </c>
      <c r="L28" s="94">
        <f>SUMIF($A$14:$A$43,"42-B",$F$14:$F$43)</f>
        <v>0</v>
      </c>
      <c r="M28" s="94">
        <f>SUMIF($A$14:$A$43,"42-C",$F$14:$F$43)</f>
        <v>0</v>
      </c>
      <c r="N28" s="94">
        <f>SUMIF($A$14:$A$43,"55-U",$F$14:$F$43)</f>
        <v>0</v>
      </c>
      <c r="P28" s="223">
        <f>($K$28*22)+($L$28*22)+($M$28*22)+($K$29*11)+($L$29*11)+(N28*22)</f>
        <v>0</v>
      </c>
    </row>
    <row r="29" spans="1:16" ht="18.95" customHeight="1" thickBot="1">
      <c r="A29" s="95" t="str">
        <f>IF(C29="","",VLOOKUP(C29,会員!B18:$D$1800,2,FALSE))</f>
        <v/>
      </c>
      <c r="B29" s="121" t="str">
        <f>IF(C29="","",VLOOKUP(C29,会員!B18:$D$1800,3,FALSE))</f>
        <v/>
      </c>
      <c r="C29" s="111"/>
      <c r="D29" s="259"/>
      <c r="E29" s="260"/>
      <c r="F29" s="89"/>
      <c r="G29" s="89"/>
      <c r="H29" s="97"/>
      <c r="J29" s="100" t="s">
        <v>96</v>
      </c>
      <c r="K29" s="100">
        <f>SUMIF($A$14:$A$43,"42-J",$F$14:$F$43)</f>
        <v>0</v>
      </c>
      <c r="L29" s="100">
        <f>SUMIF($A$14:$A$43,"42-H",$F$14:$F$43)</f>
        <v>0</v>
      </c>
      <c r="M29" s="100"/>
      <c r="N29" s="100"/>
      <c r="P29" s="224"/>
    </row>
    <row r="30" spans="1:16" ht="18.95" customHeight="1" thickBot="1">
      <c r="A30" s="87" t="str">
        <f>IF(C30="","",VLOOKUP(C30,会員!B19:$D$1800,2,FALSE))</f>
        <v/>
      </c>
      <c r="B30" s="117" t="str">
        <f>IF(C30="","",VLOOKUP(C30,会員!B19:$D$1800,3,FALSE))</f>
        <v/>
      </c>
      <c r="C30" s="109"/>
      <c r="D30" s="261"/>
      <c r="E30" s="262"/>
      <c r="F30" s="89"/>
      <c r="G30" s="89"/>
      <c r="H30" s="89"/>
      <c r="J30" s="22" t="s">
        <v>156</v>
      </c>
      <c r="K30" s="90" t="s">
        <v>119</v>
      </c>
      <c r="L30" s="90" t="s">
        <v>120</v>
      </c>
      <c r="M30" s="90" t="s">
        <v>121</v>
      </c>
      <c r="N30" s="90" t="s">
        <v>122</v>
      </c>
    </row>
    <row r="31" spans="1:16" ht="18.95" customHeight="1">
      <c r="A31" s="87" t="str">
        <f>IF(C31="","",VLOOKUP(C31,会員!B20:$D$1800,2,FALSE))</f>
        <v/>
      </c>
      <c r="B31" s="117" t="str">
        <f>IF(C31="","",VLOOKUP(C31,会員!B20:$D$1800,3,FALSE))</f>
        <v/>
      </c>
      <c r="C31" s="109"/>
      <c r="D31" s="261"/>
      <c r="E31" s="262"/>
      <c r="F31" s="89"/>
      <c r="G31" s="89"/>
      <c r="H31" s="114"/>
      <c r="J31" s="94" t="s">
        <v>94</v>
      </c>
      <c r="K31" s="94">
        <f>SUMIF($A$14:$A$43,"43-A",$F$14:$F$43)</f>
        <v>0</v>
      </c>
      <c r="L31" s="94">
        <f>SUMIF($A$14:$A$43,"43-B",$F$14:$F$43)</f>
        <v>0</v>
      </c>
      <c r="M31" s="94">
        <f>SUMIF($A$14:$A$43,"43-C",$F$14:$F$43)</f>
        <v>0</v>
      </c>
      <c r="N31" s="94">
        <f>SUMIF($A$14:$A$43,"55-U",$F$14:$F$43)</f>
        <v>0</v>
      </c>
      <c r="P31" s="223">
        <f>($K$31*22)+($L$31*22)+($M$31*22)+($K$32*11)+($L$32*11)+(N31*22)</f>
        <v>0</v>
      </c>
    </row>
    <row r="32" spans="1:16" ht="18.95" customHeight="1" thickBot="1">
      <c r="A32" s="87" t="str">
        <f>IF(C32="","",VLOOKUP(C32,会員!B21:$D$1800,2,FALSE))</f>
        <v/>
      </c>
      <c r="B32" s="117" t="str">
        <f>IF(C32="","",VLOOKUP(C32,会員!B21:$D$1800,3,FALSE))</f>
        <v/>
      </c>
      <c r="C32" s="109"/>
      <c r="D32" s="261"/>
      <c r="E32" s="262"/>
      <c r="F32" s="89"/>
      <c r="G32" s="89"/>
      <c r="H32" s="89"/>
      <c r="J32" s="100" t="s">
        <v>96</v>
      </c>
      <c r="K32" s="100">
        <f>SUMIF($A$14:$A$43,"43-J",$F$14:$F$43)</f>
        <v>0</v>
      </c>
      <c r="L32" s="100">
        <f>SUMIF($A$14:$A$43,"43-H",$F$14:$F$43)</f>
        <v>0</v>
      </c>
      <c r="M32" s="100"/>
      <c r="N32" s="100"/>
      <c r="P32" s="224"/>
    </row>
    <row r="33" spans="1:16" ht="18.95" customHeight="1" thickBot="1">
      <c r="A33" s="91" t="str">
        <f>IF(C33="","",VLOOKUP(C33,会員!B22:$D$1800,2,FALSE))</f>
        <v/>
      </c>
      <c r="B33" s="119" t="str">
        <f>IF(C33="","",VLOOKUP(C33,会員!B22:$D$1800,3,FALSE))</f>
        <v/>
      </c>
      <c r="C33" s="110"/>
      <c r="D33" s="263"/>
      <c r="E33" s="264"/>
      <c r="F33" s="93"/>
      <c r="G33" s="93"/>
      <c r="H33" s="93"/>
      <c r="J33" s="22" t="s">
        <v>169</v>
      </c>
      <c r="K33" s="90" t="s">
        <v>119</v>
      </c>
      <c r="L33" s="90" t="s">
        <v>120</v>
      </c>
      <c r="M33" s="90" t="s">
        <v>121</v>
      </c>
      <c r="N33" s="90" t="s">
        <v>122</v>
      </c>
    </row>
    <row r="34" spans="1:16" ht="18.95" customHeight="1">
      <c r="A34" s="95" t="str">
        <f>IF(C34="","",VLOOKUP(C34,会員!B23:$D$1800,2,FALSE))</f>
        <v/>
      </c>
      <c r="B34" s="121" t="str">
        <f>IF(C34="","",VLOOKUP(C34,会員!B23:$D$1800,3,FALSE))</f>
        <v/>
      </c>
      <c r="C34" s="111"/>
      <c r="D34" s="259"/>
      <c r="E34" s="260"/>
      <c r="F34" s="89"/>
      <c r="G34" s="89"/>
      <c r="H34" s="97"/>
      <c r="J34" s="94" t="s">
        <v>94</v>
      </c>
      <c r="K34" s="94">
        <f>SUMIF($A$14:$A$43,"44-A",$F$14:$F$43)</f>
        <v>0</v>
      </c>
      <c r="L34" s="94">
        <f>SUMIF($A$14:$A$43,"44-B",$F$14:$F$43)</f>
        <v>0</v>
      </c>
      <c r="M34" s="94">
        <f>SUMIF($A$14:$A$43,"44-C",$F$14:$F$43)</f>
        <v>0</v>
      </c>
      <c r="N34" s="94">
        <f>SUMIF($A$14:$A$43,"55-U",$F$14:$F$43)</f>
        <v>0</v>
      </c>
      <c r="P34" s="223">
        <f>($K$34*22)+($L$34*22)+($M$34*22)+($K$35*11)+($L$35*11)+(N34*22)</f>
        <v>0</v>
      </c>
    </row>
    <row r="35" spans="1:16" ht="18.95" customHeight="1" thickBot="1">
      <c r="A35" s="87" t="str">
        <f>IF(C35="","",VLOOKUP(C35,会員!B24:$D$1800,2,FALSE))</f>
        <v/>
      </c>
      <c r="B35" s="117" t="str">
        <f>IF(C35="","",VLOOKUP(C35,会員!B24:$D$1800,3,FALSE))</f>
        <v/>
      </c>
      <c r="C35" s="109"/>
      <c r="D35" s="261"/>
      <c r="E35" s="262"/>
      <c r="F35" s="89"/>
      <c r="G35" s="89"/>
      <c r="H35" s="89"/>
      <c r="J35" s="100" t="s">
        <v>96</v>
      </c>
      <c r="K35" s="100">
        <f>SUMIF($A$14:$A$43,"44-J",$F$14:$F$43)</f>
        <v>0</v>
      </c>
      <c r="L35" s="100">
        <f>SUMIF($A$14:$A$43,"44-H",$F$14:$F$43)</f>
        <v>0</v>
      </c>
      <c r="M35" s="100"/>
      <c r="N35" s="100"/>
      <c r="P35" s="224"/>
    </row>
    <row r="36" spans="1:16" ht="18.95" customHeight="1" thickBot="1">
      <c r="A36" s="87" t="str">
        <f>IF(C36="","",VLOOKUP(C36,会員!B25:$D$1800,2,FALSE))</f>
        <v/>
      </c>
      <c r="B36" s="117" t="str">
        <f>IF(C36="","",VLOOKUP(C36,会員!B25:$D$1800,3,FALSE))</f>
        <v/>
      </c>
      <c r="C36" s="109"/>
      <c r="D36" s="261"/>
      <c r="E36" s="262"/>
      <c r="F36" s="89"/>
      <c r="G36" s="89"/>
      <c r="H36" s="114"/>
      <c r="J36" s="22" t="s">
        <v>158</v>
      </c>
      <c r="K36" s="90" t="s">
        <v>119</v>
      </c>
      <c r="L36" s="90" t="s">
        <v>120</v>
      </c>
      <c r="M36" s="90" t="s">
        <v>121</v>
      </c>
      <c r="N36" s="90" t="s">
        <v>122</v>
      </c>
    </row>
    <row r="37" spans="1:16" ht="18.95" customHeight="1">
      <c r="A37" s="87" t="str">
        <f>IF(C37="","",VLOOKUP(C37,会員!B26:$D$1800,2,FALSE))</f>
        <v/>
      </c>
      <c r="B37" s="117" t="str">
        <f>IF(C37="","",VLOOKUP(C37,会員!B26:$D$1800,3,FALSE))</f>
        <v/>
      </c>
      <c r="C37" s="109"/>
      <c r="D37" s="261"/>
      <c r="E37" s="262"/>
      <c r="F37" s="89"/>
      <c r="G37" s="89"/>
      <c r="H37" s="89"/>
      <c r="J37" s="94" t="s">
        <v>94</v>
      </c>
      <c r="K37" s="94">
        <f>SUMIF($A$14:$A$43,"45-A",$F$14:$F$43)</f>
        <v>0</v>
      </c>
      <c r="L37" s="94">
        <f>SUMIF($A$14:$A$43,"45-B",$F$14:$F$43)</f>
        <v>0</v>
      </c>
      <c r="M37" s="94">
        <f>SUMIF($A$14:$A$43,"45-C",$F$14:$F$43)</f>
        <v>0</v>
      </c>
      <c r="N37" s="94">
        <f>SUMIF($A$14:$A$43,"55-U",$F$14:$F$43)</f>
        <v>0</v>
      </c>
      <c r="P37" s="223">
        <f>($K$37*22)+($L$37*22)+($M$37*22)+($K$38*11)+($L$38*11)+(N37*22)</f>
        <v>0</v>
      </c>
    </row>
    <row r="38" spans="1:16" ht="18.95" customHeight="1" thickBot="1">
      <c r="A38" s="91" t="str">
        <f>IF(C38="","",VLOOKUP(C38,会員!B27:$D$1800,2,FALSE))</f>
        <v/>
      </c>
      <c r="B38" s="119" t="str">
        <f>IF(C38="","",VLOOKUP(C38,会員!B27:$D$1800,3,FALSE))</f>
        <v/>
      </c>
      <c r="C38" s="110"/>
      <c r="D38" s="263"/>
      <c r="E38" s="264"/>
      <c r="F38" s="93"/>
      <c r="G38" s="93"/>
      <c r="H38" s="93"/>
      <c r="J38" s="100" t="s">
        <v>96</v>
      </c>
      <c r="K38" s="100">
        <f>SUMIF($A$14:$A$43,"45-J",$F$14:$F$43)</f>
        <v>0</v>
      </c>
      <c r="L38" s="100">
        <f>SUMIF($A$14:$A$43,"45-H",$F$14:$F$43)</f>
        <v>0</v>
      </c>
      <c r="M38" s="100"/>
      <c r="N38" s="100"/>
      <c r="P38" s="224"/>
    </row>
    <row r="39" spans="1:16" ht="18.95" customHeight="1" thickBot="1">
      <c r="A39" s="95" t="str">
        <f>IF(C39="","",VLOOKUP(C39,会員!B28:$D$1800,2,FALSE))</f>
        <v/>
      </c>
      <c r="B39" s="121" t="str">
        <f>IF(C39="","",VLOOKUP(C39,会員!B28:$D$1800,3,FALSE))</f>
        <v/>
      </c>
      <c r="C39" s="111"/>
      <c r="D39" s="261"/>
      <c r="E39" s="262"/>
      <c r="F39" s="89"/>
      <c r="G39" s="89"/>
      <c r="H39" s="97"/>
      <c r="J39" s="22" t="s">
        <v>159</v>
      </c>
      <c r="K39" s="90" t="s">
        <v>119</v>
      </c>
      <c r="L39" s="90" t="s">
        <v>120</v>
      </c>
      <c r="M39" s="90" t="s">
        <v>121</v>
      </c>
      <c r="N39" s="90" t="s">
        <v>122</v>
      </c>
    </row>
    <row r="40" spans="1:16" ht="18.95" customHeight="1">
      <c r="A40" s="87" t="str">
        <f>IF(C40="","",VLOOKUP(C40,会員!B29:$D$1800,2,FALSE))</f>
        <v/>
      </c>
      <c r="B40" s="117" t="str">
        <f>IF(C40="","",VLOOKUP(C40,会員!B29:$D$1800,3,FALSE))</f>
        <v/>
      </c>
      <c r="C40" s="109"/>
      <c r="D40" s="261"/>
      <c r="E40" s="262"/>
      <c r="F40" s="89"/>
      <c r="G40" s="89"/>
      <c r="H40" s="89"/>
      <c r="J40" s="94" t="s">
        <v>94</v>
      </c>
      <c r="K40" s="94">
        <f>SUMIF($A$14:$A$43,"46-A",$F$14:$F$43)</f>
        <v>0</v>
      </c>
      <c r="L40" s="94">
        <f>SUMIF($A$14:$A$43,"46-B",$F$14:$F$43)</f>
        <v>0</v>
      </c>
      <c r="M40" s="94">
        <f>SUMIF($A$14:$A$43,"46-C",$F$14:$F$43)</f>
        <v>0</v>
      </c>
      <c r="N40" s="94">
        <f>SUMIF($A$14:$A$43,"55-U",$F$14:$F$43)</f>
        <v>0</v>
      </c>
      <c r="P40" s="223">
        <f>($K$40*22)+($L$40*22)+($M$40*22)+($K$41*11)+($L$41*11)+(N40*22)</f>
        <v>0</v>
      </c>
    </row>
    <row r="41" spans="1:16" ht="18.95" customHeight="1" thickBot="1">
      <c r="A41" s="87" t="str">
        <f>IF(C41="","",VLOOKUP(C41,会員!B30:$D$1800,2,FALSE))</f>
        <v/>
      </c>
      <c r="B41" s="117" t="str">
        <f>IF(C41="","",VLOOKUP(C41,会員!B30:$D$1800,3,FALSE))</f>
        <v/>
      </c>
      <c r="C41" s="109"/>
      <c r="D41" s="261"/>
      <c r="E41" s="262"/>
      <c r="F41" s="89"/>
      <c r="G41" s="89"/>
      <c r="H41" s="114"/>
      <c r="J41" s="100" t="s">
        <v>96</v>
      </c>
      <c r="K41" s="100">
        <f>SUMIF($A$14:$A$43,"46-J",$F$14:$F$43)</f>
        <v>0</v>
      </c>
      <c r="L41" s="100">
        <f>SUMIF($A$14:$A$43,"46-H",$F$14:$F$43)</f>
        <v>0</v>
      </c>
      <c r="M41" s="100"/>
      <c r="N41" s="100"/>
      <c r="P41" s="224"/>
    </row>
    <row r="42" spans="1:16" ht="18.95" customHeight="1" thickBot="1">
      <c r="A42" s="87" t="str">
        <f>IF(C42="","",VLOOKUP(C42,会員!B31:$D$1800,2,FALSE))</f>
        <v/>
      </c>
      <c r="B42" s="117" t="str">
        <f>IF(C42="","",VLOOKUP(C42,会員!B31:$D$1800,3,FALSE))</f>
        <v/>
      </c>
      <c r="C42" s="109"/>
      <c r="D42" s="261"/>
      <c r="E42" s="262"/>
      <c r="F42" s="89"/>
      <c r="G42" s="89"/>
      <c r="H42" s="89"/>
      <c r="J42" s="22" t="s">
        <v>160</v>
      </c>
      <c r="K42" s="90" t="s">
        <v>119</v>
      </c>
      <c r="L42" s="90" t="s">
        <v>120</v>
      </c>
      <c r="M42" s="90" t="s">
        <v>121</v>
      </c>
      <c r="N42" s="90" t="s">
        <v>122</v>
      </c>
    </row>
    <row r="43" spans="1:16" ht="18.95" customHeight="1" thickBot="1">
      <c r="A43" s="91" t="str">
        <f>IF(C43="","",VLOOKUP(C43,会員!B32:$D$1800,2,FALSE))</f>
        <v/>
      </c>
      <c r="B43" s="119" t="str">
        <f>IF(C43="","",VLOOKUP(C43,会員!B32:$D$1800,3,FALSE))</f>
        <v/>
      </c>
      <c r="C43" s="110"/>
      <c r="D43" s="261"/>
      <c r="E43" s="262"/>
      <c r="F43" s="93"/>
      <c r="G43" s="93"/>
      <c r="H43" s="93"/>
      <c r="J43" s="94" t="s">
        <v>94</v>
      </c>
      <c r="K43" s="94">
        <f>SUMIF($A$14:$A$43,"47-A",$F$14:$F$43)</f>
        <v>0</v>
      </c>
      <c r="L43" s="94">
        <f>SUMIF($A$14:$A$43,"47-B",$F$14:$F$43)</f>
        <v>0</v>
      </c>
      <c r="M43" s="94">
        <f>SUMIF($A$14:$A$43,"47-C",$F$14:$F$43)</f>
        <v>0</v>
      </c>
      <c r="N43" s="94">
        <f>SUMIF($A$14:$A$43,"55-U",$F$14:$F$43)</f>
        <v>0</v>
      </c>
      <c r="P43" s="223">
        <f>($K$43*22)+($L$43*22)+($M$43*22)+($K$44*11)+($L$44*11)+(N43*22)</f>
        <v>0</v>
      </c>
    </row>
    <row r="44" spans="1:16" ht="14.45" customHeight="1" thickBot="1">
      <c r="A44" s="230" t="s">
        <v>92</v>
      </c>
      <c r="B44" s="271"/>
      <c r="C44" s="226" t="s">
        <v>93</v>
      </c>
      <c r="D44" s="94" t="s">
        <v>94</v>
      </c>
      <c r="E44" s="112"/>
      <c r="F44" s="226" t="s">
        <v>125</v>
      </c>
      <c r="G44" s="267"/>
      <c r="H44" s="234" t="s">
        <v>95</v>
      </c>
      <c r="J44" s="100" t="s">
        <v>96</v>
      </c>
      <c r="K44" s="100">
        <f>SUMIF($A$14:$A$43,"47-J",$F$14:$F$43)</f>
        <v>0</v>
      </c>
      <c r="L44" s="100">
        <f>SUMIF($A$14:$A$43,"47-H",$F$14:$F$43)</f>
        <v>0</v>
      </c>
      <c r="M44" s="100"/>
      <c r="N44" s="100"/>
      <c r="P44" s="224"/>
    </row>
    <row r="45" spans="1:16" ht="14.45" customHeight="1" thickBot="1">
      <c r="A45" s="231"/>
      <c r="B45" s="266"/>
      <c r="C45" s="227"/>
      <c r="D45" s="100" t="s">
        <v>161</v>
      </c>
      <c r="E45" s="113"/>
      <c r="F45" s="227"/>
      <c r="G45" s="268"/>
      <c r="H45" s="235"/>
      <c r="K45" s="90" t="s">
        <v>123</v>
      </c>
      <c r="L45" s="90" t="s">
        <v>124</v>
      </c>
    </row>
    <row r="46" spans="1:16" ht="7.15" customHeight="1" thickBot="1"/>
    <row r="47" spans="1:16">
      <c r="E47" s="103" t="s">
        <v>97</v>
      </c>
      <c r="F47" s="104"/>
      <c r="G47" s="104"/>
      <c r="H47" s="32"/>
      <c r="J47" s="226" t="s">
        <v>125</v>
      </c>
      <c r="K47" s="223">
        <f>P22+P25+P28+P31+P34+P37+P40+P43+P18</f>
        <v>0</v>
      </c>
      <c r="M47" s="225" t="s">
        <v>126</v>
      </c>
      <c r="N47" s="225"/>
    </row>
    <row r="48" spans="1:16" ht="14.25" thickBot="1">
      <c r="E48" s="33"/>
      <c r="F48" s="79"/>
      <c r="G48" s="22">
        <f>ＪＢ個人競技記録報告書!G48</f>
        <v>0</v>
      </c>
      <c r="H48" s="61" t="s">
        <v>127</v>
      </c>
      <c r="J48" s="227"/>
      <c r="K48" s="224"/>
      <c r="M48" s="225"/>
      <c r="N48" s="225"/>
    </row>
    <row r="49" spans="5:14" ht="14.25" thickBot="1">
      <c r="E49" s="33" t="str">
        <f>ＪＢ個人競技記録報告書!E49</f>
        <v>立会審判員名</v>
      </c>
      <c r="H49" s="105"/>
    </row>
    <row r="50" spans="5:14">
      <c r="E50" s="33"/>
      <c r="G50" s="22">
        <f>ＪＢ個人競技記録報告書!G50</f>
        <v>0</v>
      </c>
      <c r="H50" s="61" t="s">
        <v>127</v>
      </c>
      <c r="J50" s="221" t="s">
        <v>163</v>
      </c>
      <c r="K50" s="223">
        <f>SUM(K22:N22,K25:N25,K28:N28,K31:N31,K34:N34,K37:N37,K40:N40,K43:N43,K18:N18)</f>
        <v>0</v>
      </c>
      <c r="M50" s="225" t="s">
        <v>126</v>
      </c>
      <c r="N50" s="225"/>
    </row>
    <row r="51" spans="5:14" ht="6.75" customHeight="1" thickBot="1">
      <c r="E51" s="34"/>
      <c r="F51" s="35"/>
      <c r="G51" s="36"/>
      <c r="H51" s="37"/>
      <c r="J51" s="222"/>
      <c r="K51" s="224"/>
      <c r="M51" s="225"/>
      <c r="N51" s="225"/>
    </row>
    <row r="52" spans="5:14" ht="7.5" customHeight="1" thickBot="1">
      <c r="J52" s="106"/>
    </row>
    <row r="53" spans="5:14">
      <c r="J53" s="221" t="s">
        <v>164</v>
      </c>
      <c r="K53" s="223">
        <f>SUM(K23:N23,K26:N26,K29:N29,K32:N32,K35:N35,K38:N38,K41:N41,K44:N44,K19:N19)</f>
        <v>0</v>
      </c>
      <c r="M53" s="225" t="s">
        <v>126</v>
      </c>
      <c r="N53" s="225"/>
    </row>
    <row r="54" spans="5:14" ht="14.25" thickBot="1">
      <c r="J54" s="222"/>
      <c r="K54" s="224"/>
      <c r="M54" s="225"/>
      <c r="N54" s="225"/>
    </row>
  </sheetData>
  <mergeCells count="67">
    <mergeCell ref="D17:E17"/>
    <mergeCell ref="D18:E18"/>
    <mergeCell ref="A2:H2"/>
    <mergeCell ref="A3:H3"/>
    <mergeCell ref="A4:H4"/>
    <mergeCell ref="A6:B6"/>
    <mergeCell ref="A8:B8"/>
    <mergeCell ref="H9:H11"/>
    <mergeCell ref="A10:B10"/>
    <mergeCell ref="D10:E10"/>
    <mergeCell ref="F10:G10"/>
    <mergeCell ref="F11:G11"/>
    <mergeCell ref="F12:G12"/>
    <mergeCell ref="D13:E13"/>
    <mergeCell ref="D14:E14"/>
    <mergeCell ref="D15:E15"/>
    <mergeCell ref="D16:E16"/>
    <mergeCell ref="J18:J19"/>
    <mergeCell ref="P18:P19"/>
    <mergeCell ref="D19:E19"/>
    <mergeCell ref="D20:E20"/>
    <mergeCell ref="D22:E22"/>
    <mergeCell ref="P22:P23"/>
    <mergeCell ref="D23:E23"/>
    <mergeCell ref="D21:E21"/>
    <mergeCell ref="D24:E24"/>
    <mergeCell ref="D25:E25"/>
    <mergeCell ref="P25:P26"/>
    <mergeCell ref="D26:E26"/>
    <mergeCell ref="D37:E37"/>
    <mergeCell ref="P37:P38"/>
    <mergeCell ref="D38:E38"/>
    <mergeCell ref="D27:E27"/>
    <mergeCell ref="D28:E28"/>
    <mergeCell ref="P28:P29"/>
    <mergeCell ref="D29:E29"/>
    <mergeCell ref="D30:E30"/>
    <mergeCell ref="D31:E31"/>
    <mergeCell ref="P31:P32"/>
    <mergeCell ref="D32:E32"/>
    <mergeCell ref="D33:E33"/>
    <mergeCell ref="D34:E34"/>
    <mergeCell ref="P34:P35"/>
    <mergeCell ref="D35:E35"/>
    <mergeCell ref="D36:E36"/>
    <mergeCell ref="H44:H45"/>
    <mergeCell ref="D39:E39"/>
    <mergeCell ref="D40:E40"/>
    <mergeCell ref="P40:P41"/>
    <mergeCell ref="D41:E41"/>
    <mergeCell ref="D42:E42"/>
    <mergeCell ref="D43:E43"/>
    <mergeCell ref="P43:P44"/>
    <mergeCell ref="A44:A45"/>
    <mergeCell ref="B44:B45"/>
    <mergeCell ref="C44:C45"/>
    <mergeCell ref="F44:F45"/>
    <mergeCell ref="G44:G45"/>
    <mergeCell ref="J53:J54"/>
    <mergeCell ref="K53:K54"/>
    <mergeCell ref="M53:N54"/>
    <mergeCell ref="J47:J48"/>
    <mergeCell ref="K47:K48"/>
    <mergeCell ref="M47:N48"/>
    <mergeCell ref="J50:J51"/>
    <mergeCell ref="K50:K51"/>
    <mergeCell ref="M50:N51"/>
  </mergeCells>
  <phoneticPr fontId="1"/>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E8E05-459B-4C23-94F5-15954BEC4AC8}">
  <dimension ref="A1:S54"/>
  <sheetViews>
    <sheetView view="pageBreakPreview" topLeftCell="A22" zoomScaleNormal="70" zoomScaleSheetLayoutView="100" workbookViewId="0">
      <selection activeCell="F21" sqref="F21"/>
    </sheetView>
  </sheetViews>
  <sheetFormatPr defaultColWidth="9" defaultRowHeight="13.5"/>
  <cols>
    <col min="1" max="1" width="10.25" style="22" customWidth="1"/>
    <col min="2" max="2" width="11.625" style="22" bestFit="1" customWidth="1"/>
    <col min="3" max="3" width="25.625" style="23" customWidth="1"/>
    <col min="4" max="4" width="6" style="23" bestFit="1" customWidth="1"/>
    <col min="5" max="5" width="5.75" style="23" customWidth="1"/>
    <col min="6" max="6" width="13.375" style="23" customWidth="1"/>
    <col min="7" max="7" width="11.375" style="23" customWidth="1"/>
    <col min="8" max="8" width="13.375" style="23" customWidth="1"/>
    <col min="9" max="10" width="9" style="23"/>
    <col min="11" max="11" width="10.875" style="23" bestFit="1" customWidth="1"/>
    <col min="12" max="15" width="9" style="23"/>
    <col min="16" max="16" width="10.875" style="23" bestFit="1" customWidth="1"/>
    <col min="17" max="16384" width="9" style="23"/>
  </cols>
  <sheetData>
    <row r="1" spans="1:19" ht="4.1500000000000004" customHeight="1"/>
    <row r="2" spans="1:19" ht="17.25">
      <c r="A2" s="248" t="s">
        <v>77</v>
      </c>
      <c r="B2" s="248"/>
      <c r="C2" s="248"/>
      <c r="D2" s="248"/>
      <c r="E2" s="248"/>
      <c r="F2" s="248"/>
      <c r="G2" s="248"/>
      <c r="H2" s="248"/>
      <c r="J2" s="107"/>
      <c r="K2" s="107"/>
      <c r="L2" s="107"/>
      <c r="M2" s="107"/>
      <c r="N2" s="107"/>
      <c r="O2" s="107"/>
      <c r="P2" s="107"/>
      <c r="Q2" s="107"/>
      <c r="R2" s="107"/>
      <c r="S2" s="107"/>
    </row>
    <row r="3" spans="1:19" ht="26.25" customHeight="1">
      <c r="A3" s="250" t="s">
        <v>165</v>
      </c>
      <c r="B3" s="250"/>
      <c r="C3" s="250"/>
      <c r="D3" s="250"/>
      <c r="E3" s="250"/>
      <c r="F3" s="250"/>
      <c r="G3" s="250"/>
      <c r="H3" s="250"/>
      <c r="J3" s="107"/>
      <c r="K3" s="107"/>
      <c r="L3" s="107"/>
      <c r="M3" s="107"/>
      <c r="N3" s="107"/>
      <c r="O3" s="107"/>
      <c r="P3" s="107"/>
      <c r="Q3" s="107"/>
      <c r="R3" s="107"/>
      <c r="S3" s="107"/>
    </row>
    <row r="4" spans="1:19" ht="16.149999999999999" customHeight="1">
      <c r="A4" s="248" t="s">
        <v>145</v>
      </c>
      <c r="B4" s="248"/>
      <c r="C4" s="248"/>
      <c r="D4" s="248"/>
      <c r="E4" s="248"/>
      <c r="F4" s="248"/>
      <c r="G4" s="248"/>
      <c r="H4" s="248"/>
      <c r="J4" s="107"/>
      <c r="K4" s="107"/>
      <c r="L4" s="107"/>
      <c r="M4" s="107"/>
      <c r="N4" s="107"/>
      <c r="O4" s="107"/>
      <c r="P4" s="107"/>
      <c r="Q4" s="107"/>
      <c r="R4" s="107"/>
      <c r="S4" s="107"/>
    </row>
    <row r="5" spans="1:19" ht="18.75" customHeight="1">
      <c r="A5" s="24" t="s">
        <v>78</v>
      </c>
      <c r="F5" s="25" t="s">
        <v>79</v>
      </c>
      <c r="G5" s="81" t="s">
        <v>146</v>
      </c>
      <c r="H5" s="25"/>
      <c r="I5" s="24"/>
      <c r="J5" s="107"/>
      <c r="K5" s="107"/>
      <c r="L5" s="107"/>
      <c r="M5" s="107"/>
      <c r="N5" s="107"/>
      <c r="O5" s="107"/>
      <c r="P5" s="107"/>
      <c r="Q5" s="107"/>
      <c r="R5" s="107"/>
      <c r="S5" s="107"/>
    </row>
    <row r="6" spans="1:19" ht="18.75" customHeight="1">
      <c r="A6" s="286">
        <f ca="1">ＪＢ個人競技記録報告書!A6</f>
        <v>45411</v>
      </c>
      <c r="B6" s="286"/>
      <c r="C6" s="125">
        <f>ＪＢ個人競技記録報告書!C6</f>
        <v>0</v>
      </c>
      <c r="F6" s="26" t="s">
        <v>80</v>
      </c>
      <c r="G6" s="126" t="str">
        <f>ＪＢ個人競技記録報告書!G6</f>
        <v>中野　晴夫</v>
      </c>
      <c r="H6" s="127"/>
      <c r="I6" s="24"/>
    </row>
    <row r="7" spans="1:19" ht="8.4499999999999993" customHeight="1">
      <c r="I7" s="24"/>
    </row>
    <row r="8" spans="1:19" ht="13.5" customHeight="1" thickBot="1">
      <c r="A8" s="251" t="s">
        <v>81</v>
      </c>
      <c r="B8" s="251"/>
      <c r="C8" s="128">
        <f>ＪＢ個人競技記録報告書!C8</f>
        <v>0</v>
      </c>
      <c r="D8" s="27"/>
      <c r="E8" s="25"/>
      <c r="F8" s="25" t="s">
        <v>82</v>
      </c>
      <c r="G8" s="129" t="str">
        <f>ＪＢ個人競技記録報告書!G8</f>
        <v>登録番号</v>
      </c>
      <c r="I8" s="24"/>
    </row>
    <row r="9" spans="1:19" ht="12.95" customHeight="1">
      <c r="H9" s="287" t="s">
        <v>176</v>
      </c>
      <c r="I9" s="24"/>
    </row>
    <row r="10" spans="1:19">
      <c r="A10" s="251" t="s">
        <v>83</v>
      </c>
      <c r="B10" s="251"/>
      <c r="C10" s="129">
        <f>ＪＢ個人競技記録報告書!C10</f>
        <v>0</v>
      </c>
      <c r="D10" s="225" t="s">
        <v>84</v>
      </c>
      <c r="E10" s="225"/>
      <c r="F10" s="286" t="str">
        <f>ＪＢ個人競技記録報告書!F10</f>
        <v>年　　月　　日</v>
      </c>
      <c r="G10" s="286"/>
      <c r="H10" s="288"/>
      <c r="I10" s="24"/>
    </row>
    <row r="11" spans="1:19" ht="14.25" thickBot="1">
      <c r="F11" s="274" t="str">
        <f>ＪＢ個人競技記録報告書!F11</f>
        <v>年　　月　　日</v>
      </c>
      <c r="G11" s="274"/>
      <c r="H11" s="289"/>
      <c r="I11" s="24"/>
    </row>
    <row r="12" spans="1:19" ht="14.25" thickBot="1">
      <c r="E12" s="28"/>
      <c r="F12" s="282">
        <f ca="1">ＪＢ個人競技記録報告書!F12</f>
        <v>45411</v>
      </c>
      <c r="G12" s="282"/>
      <c r="H12" s="125" t="s">
        <v>148</v>
      </c>
      <c r="I12" s="24"/>
    </row>
    <row r="13" spans="1:19" s="22" customFormat="1" ht="17.25" customHeight="1" thickBot="1">
      <c r="A13" s="29" t="s">
        <v>85</v>
      </c>
      <c r="B13" s="30" t="s">
        <v>86</v>
      </c>
      <c r="C13" s="31" t="s">
        <v>87</v>
      </c>
      <c r="D13" s="272" t="s">
        <v>88</v>
      </c>
      <c r="E13" s="273"/>
      <c r="F13" s="31" t="s">
        <v>89</v>
      </c>
      <c r="G13" s="31" t="s">
        <v>90</v>
      </c>
      <c r="H13" s="31" t="s">
        <v>91</v>
      </c>
    </row>
    <row r="14" spans="1:19" ht="18.95" customHeight="1" thickTop="1">
      <c r="A14" s="84" t="str">
        <f>IF(C14="","",VLOOKUP(C14,会員!B3:$D$1800,2,FALSE))</f>
        <v/>
      </c>
      <c r="B14" s="115" t="str">
        <f>IF(C14="","",VLOOKUP(C14,会員!B3:$D$1800,3,FALSE))</f>
        <v/>
      </c>
      <c r="C14" s="71"/>
      <c r="D14" s="283"/>
      <c r="E14" s="284"/>
      <c r="F14" s="72"/>
      <c r="G14" s="72"/>
      <c r="H14" s="73"/>
    </row>
    <row r="15" spans="1:19" ht="18.95" customHeight="1">
      <c r="A15" s="87" t="str">
        <f>IF(C15="","",VLOOKUP(C15,会員!B4:$D$1800,2,FALSE))</f>
        <v/>
      </c>
      <c r="B15" s="117" t="str">
        <f>IF(C15="","",VLOOKUP(C15,会員!B4:$D$1800,3,FALSE))</f>
        <v/>
      </c>
      <c r="C15" s="74"/>
      <c r="D15" s="277"/>
      <c r="E15" s="278"/>
      <c r="F15" s="72"/>
      <c r="G15" s="72"/>
      <c r="H15" s="72"/>
    </row>
    <row r="16" spans="1:19" ht="18.95" customHeight="1">
      <c r="A16" s="87" t="str">
        <f>IF(C16="","",VLOOKUP(C16,会員!B5:$D$1800,2,FALSE))</f>
        <v/>
      </c>
      <c r="B16" s="117" t="str">
        <f>IF(C16="","",VLOOKUP(C16,会員!B5:$D$1800,3,FALSE))</f>
        <v/>
      </c>
      <c r="C16" s="74"/>
      <c r="D16" s="277"/>
      <c r="E16" s="278"/>
      <c r="F16" s="72"/>
      <c r="G16" s="72"/>
      <c r="H16" s="75"/>
    </row>
    <row r="17" spans="1:16" ht="18.95" customHeight="1" thickBot="1">
      <c r="A17" s="87" t="str">
        <f>IF(C17="","",VLOOKUP(C17,会員!B6:$D$1800,2,FALSE))</f>
        <v/>
      </c>
      <c r="B17" s="117" t="str">
        <f>IF(C17="","",VLOOKUP(C17,会員!B6:$D$1800,3,FALSE))</f>
        <v/>
      </c>
      <c r="C17" s="74"/>
      <c r="D17" s="277"/>
      <c r="E17" s="278"/>
      <c r="F17" s="72"/>
      <c r="G17" s="72"/>
      <c r="H17" s="72"/>
      <c r="J17" s="22"/>
      <c r="K17" s="90" t="s">
        <v>150</v>
      </c>
      <c r="L17" s="90" t="s">
        <v>151</v>
      </c>
      <c r="M17" s="90"/>
      <c r="N17" s="90"/>
    </row>
    <row r="18" spans="1:16" ht="18.95" customHeight="1" thickBot="1">
      <c r="A18" s="91" t="str">
        <f>IF(C18="","",VLOOKUP(C18,会員!B7:$D$1800,2,FALSE))</f>
        <v/>
      </c>
      <c r="B18" s="119" t="str">
        <f>IF(C18="","",VLOOKUP(C18,会員!B7:$D$1800,3,FALSE))</f>
        <v/>
      </c>
      <c r="C18" s="76"/>
      <c r="D18" s="285"/>
      <c r="E18" s="279"/>
      <c r="F18" s="77"/>
      <c r="G18" s="77"/>
      <c r="H18" s="77"/>
      <c r="J18" s="240" t="s">
        <v>152</v>
      </c>
      <c r="K18" s="94"/>
      <c r="L18" s="94"/>
      <c r="M18" s="94"/>
      <c r="N18" s="94"/>
      <c r="P18" s="223">
        <f>($K$18*22)+($L$18*22)+($M$18*22)+($K$19*11)+($L$19*11)+(N18*22)</f>
        <v>0</v>
      </c>
    </row>
    <row r="19" spans="1:16" ht="18.95" customHeight="1" thickBot="1">
      <c r="A19" s="95" t="str">
        <f>IF(C19="","",VLOOKUP(C19,会員!B8:$D$1800,2,FALSE))</f>
        <v/>
      </c>
      <c r="B19" s="121" t="str">
        <f>IF(C19="","",VLOOKUP(C19,会員!B8:$D$1800,3,FALSE))</f>
        <v/>
      </c>
      <c r="C19" s="78"/>
      <c r="D19" s="275"/>
      <c r="E19" s="276"/>
      <c r="F19" s="72"/>
      <c r="G19" s="72"/>
      <c r="H19" s="73"/>
      <c r="J19" s="241"/>
      <c r="K19" s="94">
        <f>SUMIF($A$14:$A$43,"40-A",$F$14:$F$43)</f>
        <v>0</v>
      </c>
      <c r="L19" s="94">
        <f>SUMIF($A$14:$A$43,"54-U",$F$14:$F$43)</f>
        <v>0</v>
      </c>
      <c r="M19" s="94">
        <f>SUMIF($A$14:$A$43,"40-C",$F$14:$F$43)</f>
        <v>0</v>
      </c>
      <c r="N19" s="94">
        <f>SUMIF($A$14:$A$43,"55-U",$F$14:$F$43)</f>
        <v>0</v>
      </c>
      <c r="P19" s="224"/>
    </row>
    <row r="20" spans="1:16" ht="18.95" customHeight="1">
      <c r="A20" s="87" t="str">
        <f>IF(C20="","",VLOOKUP(C20,会員!B9:$D$1800,2,FALSE))</f>
        <v/>
      </c>
      <c r="B20" s="117" t="str">
        <f>IF(C20="","",VLOOKUP(C20,会員!B9:$D$1800,3,FALSE))</f>
        <v/>
      </c>
      <c r="C20" s="74"/>
      <c r="D20" s="277"/>
      <c r="E20" s="278"/>
      <c r="F20" s="72"/>
      <c r="G20" s="72"/>
      <c r="H20" s="72"/>
    </row>
    <row r="21" spans="1:16" ht="18.95" customHeight="1" thickBot="1">
      <c r="A21" s="87" t="str">
        <f>IF(C21="","",VLOOKUP(C21,会員!B10:$D$1800,2,FALSE))</f>
        <v/>
      </c>
      <c r="B21" s="117" t="str">
        <f>IF(C21="","",VLOOKUP(C21,会員!B10:$D$1800,3,FALSE))</f>
        <v/>
      </c>
      <c r="C21" s="74"/>
      <c r="D21" s="277"/>
      <c r="E21" s="278"/>
      <c r="F21" s="72"/>
      <c r="G21" s="72"/>
      <c r="H21" s="75"/>
      <c r="J21" s="22" t="s">
        <v>153</v>
      </c>
      <c r="K21" s="90" t="s">
        <v>119</v>
      </c>
      <c r="L21" s="90" t="s">
        <v>120</v>
      </c>
      <c r="M21" s="90" t="s">
        <v>121</v>
      </c>
      <c r="N21" s="90" t="s">
        <v>122</v>
      </c>
    </row>
    <row r="22" spans="1:16" ht="18.95" customHeight="1">
      <c r="A22" s="87" t="str">
        <f>IF(C22="","",VLOOKUP(C22,会員!B11:$D$1800,2,FALSE))</f>
        <v/>
      </c>
      <c r="B22" s="117" t="str">
        <f>IF(C22="","",VLOOKUP(C22,会員!B11:$D$1800,3,FALSE))</f>
        <v/>
      </c>
      <c r="C22" s="74"/>
      <c r="D22" s="277"/>
      <c r="E22" s="278"/>
      <c r="F22" s="72"/>
      <c r="G22" s="72"/>
      <c r="H22" s="72"/>
      <c r="J22" s="94" t="s">
        <v>94</v>
      </c>
      <c r="K22" s="94">
        <f>SUMIF($A$14:$A$43,"40-A",$F$14:$F$43)</f>
        <v>0</v>
      </c>
      <c r="L22" s="94">
        <f>SUMIF($A$14:$A$43,"40-B",$F$14:$F$43)</f>
        <v>0</v>
      </c>
      <c r="M22" s="94">
        <f>SUMIF($A$14:$A$43,"40-C",$F$14:$F$43)</f>
        <v>0</v>
      </c>
      <c r="N22" s="94">
        <f>SUMIF($A$14:$A$43,"55-U",$F$14:$F$43)</f>
        <v>0</v>
      </c>
      <c r="P22" s="223">
        <f>($K$22*22)+($L$22*22)+($M$22*22)+($K$23*11)+($L$23*11)+(N22*22)</f>
        <v>0</v>
      </c>
    </row>
    <row r="23" spans="1:16" ht="18.95" customHeight="1" thickBot="1">
      <c r="A23" s="98" t="str">
        <f>IF(C23="","",VLOOKUP(C23,会員!B12:$D$1800,2,FALSE))</f>
        <v/>
      </c>
      <c r="B23" s="123" t="str">
        <f>IF(C23="","",VLOOKUP(C23,会員!B12:$D$1800,3,FALSE))</f>
        <v/>
      </c>
      <c r="C23" s="76"/>
      <c r="D23" s="280"/>
      <c r="E23" s="281"/>
      <c r="F23" s="77"/>
      <c r="G23" s="77"/>
      <c r="H23" s="77"/>
      <c r="J23" s="100" t="s">
        <v>96</v>
      </c>
      <c r="K23" s="100">
        <f>SUMIF($A$14:$A$43,"40-J",$F$14:$F$43)</f>
        <v>0</v>
      </c>
      <c r="L23" s="100">
        <f>SUMIF($A$14:$A$43,"40-H",$F$14:$F$43)</f>
        <v>0</v>
      </c>
      <c r="M23" s="100"/>
      <c r="N23" s="100"/>
      <c r="P23" s="224"/>
    </row>
    <row r="24" spans="1:16" ht="18.95" customHeight="1" thickBot="1">
      <c r="A24" s="95" t="str">
        <f>IF(C24="","",VLOOKUP(C24,会員!B13:$D$1800,2,FALSE))</f>
        <v/>
      </c>
      <c r="B24" s="121" t="str">
        <f>IF(C24="","",VLOOKUP(C24,会員!B13:$D$1800,3,FALSE))</f>
        <v/>
      </c>
      <c r="C24" s="78"/>
      <c r="D24" s="275"/>
      <c r="E24" s="276"/>
      <c r="F24" s="72"/>
      <c r="G24" s="72"/>
      <c r="H24" s="73"/>
      <c r="J24" s="22" t="s">
        <v>154</v>
      </c>
      <c r="K24" s="90" t="s">
        <v>119</v>
      </c>
      <c r="L24" s="90" t="s">
        <v>120</v>
      </c>
      <c r="M24" s="90" t="s">
        <v>121</v>
      </c>
      <c r="N24" s="90" t="s">
        <v>122</v>
      </c>
    </row>
    <row r="25" spans="1:16" ht="18.95" customHeight="1">
      <c r="A25" s="87" t="str">
        <f>IF(C25="","",VLOOKUP(C25,会員!B14:$D$1800,2,FALSE))</f>
        <v/>
      </c>
      <c r="B25" s="117" t="str">
        <f>IF(C25="","",VLOOKUP(C25,会員!B14:$D$1800,3,FALSE))</f>
        <v/>
      </c>
      <c r="C25" s="74"/>
      <c r="D25" s="277"/>
      <c r="E25" s="278"/>
      <c r="F25" s="72"/>
      <c r="G25" s="72"/>
      <c r="H25" s="72"/>
      <c r="J25" s="94" t="s">
        <v>94</v>
      </c>
      <c r="K25" s="94">
        <f>SUMIF($A$14:$A$43,"41-A",$F$14:$F$43)</f>
        <v>0</v>
      </c>
      <c r="L25" s="94">
        <f>SUMIF($A$14:$A$43,"41-B",$F$14:$F$43)</f>
        <v>0</v>
      </c>
      <c r="M25" s="94">
        <f>SUMIF($A$14:$A$43,"41-C",$F$14:$F$43)</f>
        <v>0</v>
      </c>
      <c r="N25" s="94">
        <f>SUMIF($A$14:$A$43,"55-U",$F$14:$F$43)</f>
        <v>0</v>
      </c>
      <c r="P25" s="223">
        <f>($K$25*22)+($L$25*22)+($M$25*22)+($K$26*11)+($L$26*11)+(N25*22)</f>
        <v>0</v>
      </c>
    </row>
    <row r="26" spans="1:16" ht="18.95" customHeight="1" thickBot="1">
      <c r="A26" s="87" t="str">
        <f>IF(C26="","",VLOOKUP(C26,会員!B15:$D$1800,2,FALSE))</f>
        <v/>
      </c>
      <c r="B26" s="117" t="str">
        <f>IF(C26="","",VLOOKUP(C26,会員!B15:$D$1800,3,FALSE))</f>
        <v/>
      </c>
      <c r="C26" s="74"/>
      <c r="D26" s="277"/>
      <c r="E26" s="278"/>
      <c r="F26" s="72"/>
      <c r="G26" s="72"/>
      <c r="H26" s="75"/>
      <c r="J26" s="100" t="s">
        <v>96</v>
      </c>
      <c r="K26" s="100">
        <f>SUMIF($A$14:$A$43,"41-J",$F$14:$F$43)</f>
        <v>0</v>
      </c>
      <c r="L26" s="100">
        <f>SUMIF($A$14:$A$43,"41-H",$F$14:$F$43)</f>
        <v>0</v>
      </c>
      <c r="M26" s="100"/>
      <c r="N26" s="100"/>
      <c r="P26" s="224"/>
    </row>
    <row r="27" spans="1:16" ht="18.95" customHeight="1" thickBot="1">
      <c r="A27" s="87" t="str">
        <f>IF(C27="","",VLOOKUP(C27,会員!B16:$D$1800,2,FALSE))</f>
        <v/>
      </c>
      <c r="B27" s="117" t="str">
        <f>IF(C27="","",VLOOKUP(C27,会員!B16:$D$1800,3,FALSE))</f>
        <v/>
      </c>
      <c r="C27" s="74"/>
      <c r="D27" s="277"/>
      <c r="E27" s="278"/>
      <c r="F27" s="72"/>
      <c r="G27" s="72"/>
      <c r="H27" s="72"/>
      <c r="J27" s="22" t="s">
        <v>155</v>
      </c>
      <c r="K27" s="90" t="s">
        <v>119</v>
      </c>
      <c r="L27" s="90" t="s">
        <v>120</v>
      </c>
      <c r="M27" s="90" t="s">
        <v>121</v>
      </c>
      <c r="N27" s="90" t="s">
        <v>122</v>
      </c>
    </row>
    <row r="28" spans="1:16" ht="18.95" customHeight="1" thickBot="1">
      <c r="A28" s="91" t="str">
        <f>IF(C28="","",VLOOKUP(C28,会員!B17:$D$1800,2,FALSE))</f>
        <v/>
      </c>
      <c r="B28" s="119" t="str">
        <f>IF(C28="","",VLOOKUP(C28,会員!B17:$D$1800,3,FALSE))</f>
        <v/>
      </c>
      <c r="C28" s="76"/>
      <c r="D28" s="280"/>
      <c r="E28" s="281"/>
      <c r="F28" s="77"/>
      <c r="G28" s="77"/>
      <c r="H28" s="77"/>
      <c r="J28" s="94" t="s">
        <v>94</v>
      </c>
      <c r="K28" s="94">
        <f>SUMIF($A$14:$A$43,"42-A",$F$14:$F$43)</f>
        <v>0</v>
      </c>
      <c r="L28" s="94">
        <f>SUMIF($A$14:$A$43,"42-B",$F$14:$F$43)</f>
        <v>0</v>
      </c>
      <c r="M28" s="94">
        <f>SUMIF($A$14:$A$43,"42-C",$F$14:$F$43)</f>
        <v>0</v>
      </c>
      <c r="N28" s="94">
        <f>SUMIF($A$14:$A$43,"55-U",$F$14:$F$43)</f>
        <v>0</v>
      </c>
      <c r="P28" s="223">
        <f>($K$28*22)+($L$28*22)+($M$28*22)+($K$29*11)+($L$29*11)+(N28*22)</f>
        <v>0</v>
      </c>
    </row>
    <row r="29" spans="1:16" ht="18.95" customHeight="1" thickBot="1">
      <c r="A29" s="95" t="str">
        <f>IF(C29="","",VLOOKUP(C29,会員!B18:$D$1800,2,FALSE))</f>
        <v/>
      </c>
      <c r="B29" s="121" t="str">
        <f>IF(C29="","",VLOOKUP(C29,会員!B18:$D$1800,3,FALSE))</f>
        <v/>
      </c>
      <c r="C29" s="78"/>
      <c r="D29" s="275"/>
      <c r="E29" s="276"/>
      <c r="F29" s="72"/>
      <c r="G29" s="72"/>
      <c r="H29" s="73"/>
      <c r="J29" s="100" t="s">
        <v>96</v>
      </c>
      <c r="K29" s="100">
        <f>SUMIF($A$14:$A$43,"42-J",$F$14:$F$43)</f>
        <v>0</v>
      </c>
      <c r="L29" s="100">
        <f>SUMIF($A$14:$A$43,"42-H",$F$14:$F$43)</f>
        <v>0</v>
      </c>
      <c r="M29" s="100"/>
      <c r="N29" s="100"/>
      <c r="P29" s="224"/>
    </row>
    <row r="30" spans="1:16" ht="18.95" customHeight="1" thickBot="1">
      <c r="A30" s="87" t="str">
        <f>IF(C30="","",VLOOKUP(C30,会員!B19:$D$1800,2,FALSE))</f>
        <v/>
      </c>
      <c r="B30" s="117" t="str">
        <f>IF(C30="","",VLOOKUP(C30,会員!B19:$D$1800,3,FALSE))</f>
        <v/>
      </c>
      <c r="C30" s="74"/>
      <c r="D30" s="277"/>
      <c r="E30" s="278"/>
      <c r="F30" s="72"/>
      <c r="G30" s="72"/>
      <c r="H30" s="72"/>
      <c r="J30" s="22" t="s">
        <v>156</v>
      </c>
      <c r="K30" s="90" t="s">
        <v>119</v>
      </c>
      <c r="L30" s="90" t="s">
        <v>120</v>
      </c>
      <c r="M30" s="90" t="s">
        <v>121</v>
      </c>
      <c r="N30" s="90" t="s">
        <v>122</v>
      </c>
    </row>
    <row r="31" spans="1:16" ht="18.95" customHeight="1">
      <c r="A31" s="87" t="str">
        <f>IF(C31="","",VLOOKUP(C31,会員!B20:$D$1800,2,FALSE))</f>
        <v/>
      </c>
      <c r="B31" s="117" t="str">
        <f>IF(C31="","",VLOOKUP(C31,会員!B20:$D$1800,3,FALSE))</f>
        <v/>
      </c>
      <c r="C31" s="74"/>
      <c r="D31" s="277"/>
      <c r="E31" s="278"/>
      <c r="F31" s="72"/>
      <c r="G31" s="72"/>
      <c r="H31" s="75"/>
      <c r="J31" s="94" t="s">
        <v>94</v>
      </c>
      <c r="K31" s="94">
        <f>SUMIF($A$14:$A$43,"43-A",$F$14:$F$43)</f>
        <v>0</v>
      </c>
      <c r="L31" s="94">
        <f>SUMIF($A$14:$A$43,"43-B",$F$14:$F$43)</f>
        <v>0</v>
      </c>
      <c r="M31" s="94">
        <f>SUMIF($A$14:$A$43,"43-C",$F$14:$F$43)</f>
        <v>0</v>
      </c>
      <c r="N31" s="94">
        <f>SUMIF($A$14:$A$43,"55-U",$F$14:$F$43)</f>
        <v>0</v>
      </c>
      <c r="P31" s="223">
        <f>($K$31*22)+($L$31*22)+($M$31*22)+($K$32*11)+($L$32*11)+(N31*22)</f>
        <v>0</v>
      </c>
    </row>
    <row r="32" spans="1:16" ht="18.95" customHeight="1" thickBot="1">
      <c r="A32" s="87" t="str">
        <f>IF(C32="","",VLOOKUP(C32,会員!B21:$D$1800,2,FALSE))</f>
        <v/>
      </c>
      <c r="B32" s="117" t="str">
        <f>IF(C32="","",VLOOKUP(C32,会員!B21:$D$1800,3,FALSE))</f>
        <v/>
      </c>
      <c r="C32" s="74"/>
      <c r="D32" s="277"/>
      <c r="E32" s="278"/>
      <c r="F32" s="72"/>
      <c r="G32" s="72"/>
      <c r="H32" s="72"/>
      <c r="J32" s="100" t="s">
        <v>96</v>
      </c>
      <c r="K32" s="100">
        <f>SUMIF($A$14:$A$43,"43-J",$F$14:$F$43)</f>
        <v>0</v>
      </c>
      <c r="L32" s="100">
        <f>SUMIF($A$14:$A$43,"43-H",$F$14:$F$43)</f>
        <v>0</v>
      </c>
      <c r="M32" s="100"/>
      <c r="N32" s="100"/>
      <c r="P32" s="224"/>
    </row>
    <row r="33" spans="1:16" ht="18.95" customHeight="1" thickBot="1">
      <c r="A33" s="91" t="str">
        <f>IF(C33="","",VLOOKUP(C33,会員!B22:$D$1800,2,FALSE))</f>
        <v/>
      </c>
      <c r="B33" s="119" t="str">
        <f>IF(C33="","",VLOOKUP(C33,会員!B22:$D$1800,3,FALSE))</f>
        <v/>
      </c>
      <c r="C33" s="76"/>
      <c r="D33" s="280"/>
      <c r="E33" s="281"/>
      <c r="F33" s="77"/>
      <c r="G33" s="77"/>
      <c r="H33" s="77"/>
      <c r="J33" s="22" t="s">
        <v>169</v>
      </c>
      <c r="K33" s="90" t="s">
        <v>119</v>
      </c>
      <c r="L33" s="90" t="s">
        <v>120</v>
      </c>
      <c r="M33" s="90" t="s">
        <v>121</v>
      </c>
      <c r="N33" s="90" t="s">
        <v>122</v>
      </c>
    </row>
    <row r="34" spans="1:16" ht="18.95" customHeight="1">
      <c r="A34" s="95" t="str">
        <f>IF(C34="","",VLOOKUP(C34,会員!B23:$D$1800,2,FALSE))</f>
        <v/>
      </c>
      <c r="B34" s="121" t="str">
        <f>IF(C34="","",VLOOKUP(C34,会員!B23:$D$1800,3,FALSE))</f>
        <v/>
      </c>
      <c r="C34" s="78"/>
      <c r="D34" s="275"/>
      <c r="E34" s="276"/>
      <c r="F34" s="72"/>
      <c r="G34" s="72"/>
      <c r="H34" s="73"/>
      <c r="J34" s="94" t="s">
        <v>94</v>
      </c>
      <c r="K34" s="94">
        <f>SUMIF($A$14:$A$43,"44-A",$F$14:$F$43)</f>
        <v>0</v>
      </c>
      <c r="L34" s="94">
        <f>SUMIF($A$14:$A$43,"44-B",$F$14:$F$43)</f>
        <v>0</v>
      </c>
      <c r="M34" s="94">
        <f>SUMIF($A$14:$A$43,"44-C",$F$14:$F$43)</f>
        <v>0</v>
      </c>
      <c r="N34" s="94">
        <f>SUMIF($A$14:$A$43,"55-U",$F$14:$F$43)</f>
        <v>0</v>
      </c>
      <c r="P34" s="223">
        <f>($K$34*22)+($L$34*22)+($M$34*22)+($K$35*11)+($L$35*11)+(N34*22)</f>
        <v>0</v>
      </c>
    </row>
    <row r="35" spans="1:16" ht="18.95" customHeight="1" thickBot="1">
      <c r="A35" s="87" t="str">
        <f>IF(C35="","",VLOOKUP(C35,会員!B24:$D$1800,2,FALSE))</f>
        <v/>
      </c>
      <c r="B35" s="117" t="str">
        <f>IF(C35="","",VLOOKUP(C35,会員!B24:$D$1800,3,FALSE))</f>
        <v/>
      </c>
      <c r="C35" s="74"/>
      <c r="D35" s="277"/>
      <c r="E35" s="278"/>
      <c r="F35" s="72"/>
      <c r="G35" s="72"/>
      <c r="H35" s="72"/>
      <c r="J35" s="100" t="s">
        <v>96</v>
      </c>
      <c r="K35" s="100">
        <f>SUMIF($A$14:$A$43,"44-J",$F$14:$F$43)</f>
        <v>0</v>
      </c>
      <c r="L35" s="100">
        <f>SUMIF($A$14:$A$43,"44-H",$F$14:$F$43)</f>
        <v>0</v>
      </c>
      <c r="M35" s="100"/>
      <c r="N35" s="100"/>
      <c r="P35" s="224"/>
    </row>
    <row r="36" spans="1:16" ht="18.95" customHeight="1" thickBot="1">
      <c r="A36" s="87" t="str">
        <f>IF(C36="","",VLOOKUP(C36,会員!B25:$D$1800,2,FALSE))</f>
        <v/>
      </c>
      <c r="B36" s="117" t="str">
        <f>IF(C36="","",VLOOKUP(C36,会員!B25:$D$1800,3,FALSE))</f>
        <v/>
      </c>
      <c r="C36" s="74"/>
      <c r="D36" s="277"/>
      <c r="E36" s="278"/>
      <c r="F36" s="72"/>
      <c r="G36" s="72"/>
      <c r="H36" s="75"/>
      <c r="J36" s="22" t="s">
        <v>158</v>
      </c>
      <c r="K36" s="90" t="s">
        <v>119</v>
      </c>
      <c r="L36" s="90" t="s">
        <v>120</v>
      </c>
      <c r="M36" s="90" t="s">
        <v>121</v>
      </c>
      <c r="N36" s="90" t="s">
        <v>122</v>
      </c>
    </row>
    <row r="37" spans="1:16" ht="18.95" customHeight="1">
      <c r="A37" s="87" t="str">
        <f>IF(C37="","",VLOOKUP(C37,会員!B26:$D$1800,2,FALSE))</f>
        <v/>
      </c>
      <c r="B37" s="117" t="str">
        <f>IF(C37="","",VLOOKUP(C37,会員!B26:$D$1800,3,FALSE))</f>
        <v/>
      </c>
      <c r="C37" s="74"/>
      <c r="D37" s="277"/>
      <c r="E37" s="278"/>
      <c r="F37" s="72"/>
      <c r="G37" s="72"/>
      <c r="H37" s="72"/>
      <c r="J37" s="94" t="s">
        <v>94</v>
      </c>
      <c r="K37" s="94">
        <f>SUMIF($A$14:$A$43,"45-A",$F$14:$F$43)</f>
        <v>0</v>
      </c>
      <c r="L37" s="94">
        <f>SUMIF($A$14:$A$43,"45-B",$F$14:$F$43)</f>
        <v>0</v>
      </c>
      <c r="M37" s="94">
        <f>SUMIF($A$14:$A$43,"45-C",$F$14:$F$43)</f>
        <v>0</v>
      </c>
      <c r="N37" s="94">
        <f>SUMIF($A$14:$A$43,"55-U",$F$14:$F$43)</f>
        <v>0</v>
      </c>
      <c r="P37" s="223">
        <f>($K$37*22)+($L$37*22)+($M$37*22)+($K$38*11)+($L$38*11)+(N37*22)</f>
        <v>0</v>
      </c>
    </row>
    <row r="38" spans="1:16" ht="18.95" customHeight="1" thickBot="1">
      <c r="A38" s="91" t="str">
        <f>IF(C38="","",VLOOKUP(C38,会員!B27:$D$1800,2,FALSE))</f>
        <v/>
      </c>
      <c r="B38" s="119" t="str">
        <f>IF(C38="","",VLOOKUP(C38,会員!B27:$D$1800,3,FALSE))</f>
        <v/>
      </c>
      <c r="C38" s="76"/>
      <c r="D38" s="280"/>
      <c r="E38" s="281"/>
      <c r="F38" s="77"/>
      <c r="G38" s="77"/>
      <c r="H38" s="77"/>
      <c r="J38" s="100" t="s">
        <v>96</v>
      </c>
      <c r="K38" s="100">
        <f>SUMIF($A$14:$A$43,"45-J",$F$14:$F$43)</f>
        <v>0</v>
      </c>
      <c r="L38" s="100">
        <f>SUMIF($A$14:$A$43,"45-H",$F$14:$F$43)</f>
        <v>0</v>
      </c>
      <c r="M38" s="100"/>
      <c r="N38" s="100"/>
      <c r="P38" s="224"/>
    </row>
    <row r="39" spans="1:16" ht="18.95" customHeight="1" thickBot="1">
      <c r="A39" s="95" t="str">
        <f>IF(C39="","",VLOOKUP(C39,会員!B28:$D$1800,2,FALSE))</f>
        <v/>
      </c>
      <c r="B39" s="121" t="str">
        <f>IF(C39="","",VLOOKUP(C39,会員!B28:$D$1800,3,FALSE))</f>
        <v/>
      </c>
      <c r="C39" s="78"/>
      <c r="D39" s="277"/>
      <c r="E39" s="278"/>
      <c r="F39" s="72"/>
      <c r="G39" s="72"/>
      <c r="H39" s="73"/>
      <c r="J39" s="22" t="s">
        <v>159</v>
      </c>
      <c r="K39" s="90" t="s">
        <v>119</v>
      </c>
      <c r="L39" s="90" t="s">
        <v>120</v>
      </c>
      <c r="M39" s="90" t="s">
        <v>121</v>
      </c>
      <c r="N39" s="90" t="s">
        <v>122</v>
      </c>
    </row>
    <row r="40" spans="1:16" ht="18.95" customHeight="1">
      <c r="A40" s="87" t="str">
        <f>IF(C40="","",VLOOKUP(C40,会員!B29:$D$1800,2,FALSE))</f>
        <v/>
      </c>
      <c r="B40" s="117" t="str">
        <f>IF(C40="","",VLOOKUP(C40,会員!B29:$D$1800,3,FALSE))</f>
        <v/>
      </c>
      <c r="C40" s="74"/>
      <c r="D40" s="277"/>
      <c r="E40" s="278"/>
      <c r="F40" s="72"/>
      <c r="G40" s="72"/>
      <c r="H40" s="72"/>
      <c r="J40" s="94" t="s">
        <v>94</v>
      </c>
      <c r="K40" s="94">
        <f>SUMIF($A$14:$A$43,"46-A",$F$14:$F$43)</f>
        <v>0</v>
      </c>
      <c r="L40" s="94">
        <f>SUMIF($A$14:$A$43,"46-B",$F$14:$F$43)</f>
        <v>0</v>
      </c>
      <c r="M40" s="94">
        <f>SUMIF($A$14:$A$43,"46-C",$F$14:$F$43)</f>
        <v>0</v>
      </c>
      <c r="N40" s="94">
        <f>SUMIF($A$14:$A$43,"55-U",$F$14:$F$43)</f>
        <v>0</v>
      </c>
      <c r="P40" s="223">
        <f>($K$40*22)+($L$40*22)+($M$40*22)+($K$41*11)+($L$41*11)+(N40*22)</f>
        <v>0</v>
      </c>
    </row>
    <row r="41" spans="1:16" ht="18.95" customHeight="1" thickBot="1">
      <c r="A41" s="87" t="str">
        <f>IF(C41="","",VLOOKUP(C41,会員!B30:$D$1800,2,FALSE))</f>
        <v/>
      </c>
      <c r="B41" s="117" t="str">
        <f>IF(C41="","",VLOOKUP(C41,会員!B30:$D$1800,3,FALSE))</f>
        <v/>
      </c>
      <c r="C41" s="74"/>
      <c r="D41" s="277"/>
      <c r="E41" s="278"/>
      <c r="F41" s="72"/>
      <c r="G41" s="72"/>
      <c r="H41" s="75"/>
      <c r="J41" s="100" t="s">
        <v>96</v>
      </c>
      <c r="K41" s="100">
        <f>SUMIF($A$14:$A$43,"46-J",$F$14:$F$43)</f>
        <v>0</v>
      </c>
      <c r="L41" s="100">
        <f>SUMIF($A$14:$A$43,"46-H",$F$14:$F$43)</f>
        <v>0</v>
      </c>
      <c r="M41" s="100"/>
      <c r="N41" s="100"/>
      <c r="P41" s="224"/>
    </row>
    <row r="42" spans="1:16" ht="18.95" customHeight="1" thickBot="1">
      <c r="A42" s="87" t="str">
        <f>IF(C42="","",VLOOKUP(C42,会員!B31:$D$1800,2,FALSE))</f>
        <v/>
      </c>
      <c r="B42" s="117" t="str">
        <f>IF(C42="","",VLOOKUP(C42,会員!B31:$D$1800,3,FALSE))</f>
        <v/>
      </c>
      <c r="C42" s="74"/>
      <c r="D42" s="277"/>
      <c r="E42" s="278"/>
      <c r="F42" s="72"/>
      <c r="G42" s="72"/>
      <c r="H42" s="72"/>
      <c r="J42" s="22" t="s">
        <v>160</v>
      </c>
      <c r="K42" s="90" t="s">
        <v>119</v>
      </c>
      <c r="L42" s="90" t="s">
        <v>120</v>
      </c>
      <c r="M42" s="90" t="s">
        <v>121</v>
      </c>
      <c r="N42" s="90" t="s">
        <v>122</v>
      </c>
    </row>
    <row r="43" spans="1:16" ht="18.95" customHeight="1" thickBot="1">
      <c r="A43" s="91" t="str">
        <f>IF(C43="","",VLOOKUP(C43,会員!B32:$D$1800,2,FALSE))</f>
        <v/>
      </c>
      <c r="B43" s="119" t="str">
        <f>IF(C43="","",VLOOKUP(C43,会員!B32:$D$1800,3,FALSE))</f>
        <v/>
      </c>
      <c r="C43" s="76"/>
      <c r="D43" s="277"/>
      <c r="E43" s="279"/>
      <c r="F43" s="77"/>
      <c r="G43" s="77"/>
      <c r="H43" s="77"/>
      <c r="J43" s="94" t="s">
        <v>94</v>
      </c>
      <c r="K43" s="94">
        <f>SUMIF($A$14:$A$43,"47-A",$F$14:$F$43)</f>
        <v>0</v>
      </c>
      <c r="L43" s="94">
        <f>SUMIF($A$14:$A$43,"47-B",$F$14:$F$43)</f>
        <v>0</v>
      </c>
      <c r="M43" s="94">
        <f>SUMIF($A$14:$A$43,"47-C",$F$14:$F$43)</f>
        <v>0</v>
      </c>
      <c r="N43" s="94">
        <f>SUMIF($A$14:$A$43,"55-U",$F$14:$F$43)</f>
        <v>0</v>
      </c>
      <c r="P43" s="223">
        <f>($K$43*22)+($L$43*22)+($M$43*22)+($K$44*11)+($L$44*11)+(N43*22)</f>
        <v>0</v>
      </c>
    </row>
    <row r="44" spans="1:16" ht="14.45" customHeight="1" thickBot="1">
      <c r="A44" s="230" t="s">
        <v>92</v>
      </c>
      <c r="B44" s="271"/>
      <c r="C44" s="226" t="s">
        <v>93</v>
      </c>
      <c r="D44" s="94" t="s">
        <v>94</v>
      </c>
      <c r="E44" s="112"/>
      <c r="F44" s="226" t="s">
        <v>125</v>
      </c>
      <c r="G44" s="267"/>
      <c r="H44" s="234" t="s">
        <v>95</v>
      </c>
      <c r="J44" s="100" t="s">
        <v>96</v>
      </c>
      <c r="K44" s="100">
        <f>SUMIF($A$14:$A$43,"47-J",$F$14:$F$43)</f>
        <v>0</v>
      </c>
      <c r="L44" s="100">
        <f>SUMIF($A$14:$A$43,"47-H",$F$14:$F$43)</f>
        <v>0</v>
      </c>
      <c r="M44" s="100"/>
      <c r="N44" s="100"/>
      <c r="P44" s="224"/>
    </row>
    <row r="45" spans="1:16" ht="14.45" customHeight="1" thickBot="1">
      <c r="A45" s="231"/>
      <c r="B45" s="266"/>
      <c r="C45" s="227"/>
      <c r="D45" s="100" t="s">
        <v>161</v>
      </c>
      <c r="E45" s="113"/>
      <c r="F45" s="227"/>
      <c r="G45" s="268"/>
      <c r="H45" s="235"/>
      <c r="K45" s="90" t="s">
        <v>123</v>
      </c>
      <c r="L45" s="90" t="s">
        <v>124</v>
      </c>
    </row>
    <row r="46" spans="1:16" ht="7.15" customHeight="1" thickBot="1"/>
    <row r="47" spans="1:16">
      <c r="E47" s="103" t="s">
        <v>97</v>
      </c>
      <c r="F47" s="104"/>
      <c r="G47" s="104"/>
      <c r="H47" s="32"/>
      <c r="J47" s="226" t="s">
        <v>125</v>
      </c>
      <c r="K47" s="223">
        <f>P22+P25+P28+P31+P34+P37+P40+P43+P18</f>
        <v>0</v>
      </c>
      <c r="M47" s="225" t="s">
        <v>126</v>
      </c>
      <c r="N47" s="225"/>
    </row>
    <row r="48" spans="1:16" ht="14.25" thickBot="1">
      <c r="E48" s="33"/>
      <c r="F48" s="79"/>
      <c r="G48" s="22">
        <f>ＪＢ個人競技記録報告書!G48</f>
        <v>0</v>
      </c>
      <c r="H48" s="61" t="s">
        <v>127</v>
      </c>
      <c r="J48" s="227"/>
      <c r="K48" s="224"/>
      <c r="M48" s="225"/>
      <c r="N48" s="225"/>
    </row>
    <row r="49" spans="5:14" ht="14.25" thickBot="1">
      <c r="E49" s="130" t="str">
        <f>ＪＢ個人競技記録報告書!E49</f>
        <v>立会審判員名</v>
      </c>
      <c r="F49" s="125"/>
      <c r="H49" s="105"/>
    </row>
    <row r="50" spans="5:14">
      <c r="E50" s="33"/>
      <c r="G50" s="131">
        <f>ＪＢ個人競技記録報告書!G50</f>
        <v>0</v>
      </c>
      <c r="H50" s="61" t="s">
        <v>127</v>
      </c>
      <c r="J50" s="221" t="s">
        <v>163</v>
      </c>
      <c r="K50" s="223">
        <f>SUM(K22:N22,K25:N25,K28:N28,K31:N31,K34:N34,K37:N37,K40:N40,K43:N43,K18:N18)</f>
        <v>0</v>
      </c>
      <c r="M50" s="225" t="s">
        <v>126</v>
      </c>
      <c r="N50" s="225"/>
    </row>
    <row r="51" spans="5:14" ht="6.75" customHeight="1" thickBot="1">
      <c r="E51" s="34"/>
      <c r="F51" s="35"/>
      <c r="G51" s="36"/>
      <c r="H51" s="37"/>
      <c r="J51" s="222"/>
      <c r="K51" s="224"/>
      <c r="M51" s="225"/>
      <c r="N51" s="225"/>
    </row>
    <row r="52" spans="5:14" ht="7.5" customHeight="1" thickBot="1">
      <c r="J52" s="106"/>
    </row>
    <row r="53" spans="5:14">
      <c r="J53" s="221" t="s">
        <v>164</v>
      </c>
      <c r="K53" s="223">
        <f>SUM(K23:N23,K26:N26,K29:N29,K32:N32,K35:N35,K38:N38,K41:N41,K44:N44,K19:N19)</f>
        <v>0</v>
      </c>
      <c r="M53" s="225" t="s">
        <v>126</v>
      </c>
      <c r="N53" s="225"/>
    </row>
    <row r="54" spans="5:14" ht="14.25" thickBot="1">
      <c r="J54" s="222"/>
      <c r="K54" s="224"/>
      <c r="M54" s="225"/>
      <c r="N54" s="225"/>
    </row>
  </sheetData>
  <mergeCells count="67">
    <mergeCell ref="D17:E17"/>
    <mergeCell ref="D18:E18"/>
    <mergeCell ref="A2:H2"/>
    <mergeCell ref="A3:H3"/>
    <mergeCell ref="A4:H4"/>
    <mergeCell ref="A6:B6"/>
    <mergeCell ref="A8:B8"/>
    <mergeCell ref="H9:H11"/>
    <mergeCell ref="A10:B10"/>
    <mergeCell ref="D10:E10"/>
    <mergeCell ref="F10:G10"/>
    <mergeCell ref="F11:G11"/>
    <mergeCell ref="F12:G12"/>
    <mergeCell ref="D13:E13"/>
    <mergeCell ref="D14:E14"/>
    <mergeCell ref="D15:E15"/>
    <mergeCell ref="D16:E16"/>
    <mergeCell ref="J18:J19"/>
    <mergeCell ref="P18:P19"/>
    <mergeCell ref="D19:E19"/>
    <mergeCell ref="D20:E20"/>
    <mergeCell ref="D22:E22"/>
    <mergeCell ref="P22:P23"/>
    <mergeCell ref="D23:E23"/>
    <mergeCell ref="D21:E21"/>
    <mergeCell ref="D24:E24"/>
    <mergeCell ref="D25:E25"/>
    <mergeCell ref="P25:P26"/>
    <mergeCell ref="D26:E26"/>
    <mergeCell ref="D37:E37"/>
    <mergeCell ref="P37:P38"/>
    <mergeCell ref="D38:E38"/>
    <mergeCell ref="D27:E27"/>
    <mergeCell ref="D28:E28"/>
    <mergeCell ref="P28:P29"/>
    <mergeCell ref="D29:E29"/>
    <mergeCell ref="D30:E30"/>
    <mergeCell ref="D31:E31"/>
    <mergeCell ref="P31:P32"/>
    <mergeCell ref="D32:E32"/>
    <mergeCell ref="D33:E33"/>
    <mergeCell ref="D34:E34"/>
    <mergeCell ref="P34:P35"/>
    <mergeCell ref="D35:E35"/>
    <mergeCell ref="D36:E36"/>
    <mergeCell ref="H44:H45"/>
    <mergeCell ref="D39:E39"/>
    <mergeCell ref="D40:E40"/>
    <mergeCell ref="P40:P41"/>
    <mergeCell ref="D41:E41"/>
    <mergeCell ref="D42:E42"/>
    <mergeCell ref="D43:E43"/>
    <mergeCell ref="P43:P44"/>
    <mergeCell ref="A44:A45"/>
    <mergeCell ref="B44:B45"/>
    <mergeCell ref="C44:C45"/>
    <mergeCell ref="F44:F45"/>
    <mergeCell ref="G44:G45"/>
    <mergeCell ref="J53:J54"/>
    <mergeCell ref="K53:K54"/>
    <mergeCell ref="M53:N54"/>
    <mergeCell ref="J47:J48"/>
    <mergeCell ref="K47:K48"/>
    <mergeCell ref="M47:N48"/>
    <mergeCell ref="J50:J51"/>
    <mergeCell ref="K50:K51"/>
    <mergeCell ref="M50:N51"/>
  </mergeCells>
  <phoneticPr fontId="1"/>
  <pageMargins left="0.47244094488188981" right="0.11811023622047245" top="0.27559055118110237" bottom="0.11811023622047245" header="0.19685039370078741" footer="0.23622047244094491"/>
  <pageSetup paperSize="9" scale="9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73F38-9FE8-4240-8C7A-F0B87865FC0D}">
  <sheetPr>
    <tabColor indexed="14"/>
  </sheetPr>
  <dimension ref="B1:P660"/>
  <sheetViews>
    <sheetView topLeftCell="A47" zoomScaleNormal="100" workbookViewId="0">
      <selection activeCell="F21" sqref="F21"/>
    </sheetView>
  </sheetViews>
  <sheetFormatPr defaultRowHeight="13.5"/>
  <cols>
    <col min="1" max="1" width="9" style="135"/>
    <col min="2" max="2" width="12.875" style="135" bestFit="1" customWidth="1"/>
    <col min="3" max="3" width="5.875" style="135" bestFit="1" customWidth="1"/>
    <col min="4" max="4" width="10.375" style="135" bestFit="1" customWidth="1"/>
    <col min="5" max="16384" width="9" style="135"/>
  </cols>
  <sheetData>
    <row r="1" spans="2:16" ht="12.95" customHeight="1">
      <c r="B1" s="132"/>
      <c r="C1" s="133"/>
      <c r="D1" s="134"/>
      <c r="E1" s="135" t="s">
        <v>183</v>
      </c>
    </row>
    <row r="2" spans="2:16">
      <c r="B2" s="136" t="s">
        <v>177</v>
      </c>
      <c r="C2" s="136" t="s">
        <v>184</v>
      </c>
      <c r="D2" s="136" t="s">
        <v>185</v>
      </c>
      <c r="E2" s="136" t="s">
        <v>177</v>
      </c>
      <c r="F2" s="136" t="s">
        <v>184</v>
      </c>
      <c r="G2" s="136" t="s">
        <v>185</v>
      </c>
    </row>
    <row r="3" spans="2:16">
      <c r="B3" s="136" t="s">
        <v>186</v>
      </c>
      <c r="C3" s="136" t="s">
        <v>157</v>
      </c>
      <c r="D3" s="137" t="s">
        <v>187</v>
      </c>
      <c r="E3" s="136" t="s">
        <v>188</v>
      </c>
      <c r="F3" s="138" t="s">
        <v>189</v>
      </c>
      <c r="G3" s="137" t="s">
        <v>190</v>
      </c>
    </row>
    <row r="4" spans="2:16">
      <c r="B4" s="138" t="s">
        <v>191</v>
      </c>
      <c r="C4" s="138" t="s">
        <v>157</v>
      </c>
      <c r="D4" s="137" t="s">
        <v>192</v>
      </c>
      <c r="E4" s="138" t="s">
        <v>193</v>
      </c>
      <c r="F4" s="138" t="s">
        <v>194</v>
      </c>
      <c r="G4" s="137" t="s">
        <v>195</v>
      </c>
    </row>
    <row r="5" spans="2:16">
      <c r="B5" s="136" t="s">
        <v>196</v>
      </c>
      <c r="C5" s="138" t="s">
        <v>157</v>
      </c>
      <c r="D5" s="137" t="s">
        <v>197</v>
      </c>
      <c r="E5" s="136" t="s">
        <v>198</v>
      </c>
      <c r="F5" s="136" t="s">
        <v>199</v>
      </c>
      <c r="G5" s="137" t="s">
        <v>200</v>
      </c>
    </row>
    <row r="6" spans="2:16">
      <c r="B6" s="139" t="s">
        <v>201</v>
      </c>
      <c r="C6" s="138" t="s">
        <v>157</v>
      </c>
      <c r="D6" s="138" t="s">
        <v>202</v>
      </c>
      <c r="E6" s="138" t="s">
        <v>203</v>
      </c>
      <c r="F6" s="138" t="s">
        <v>204</v>
      </c>
      <c r="G6" s="140" t="s">
        <v>205</v>
      </c>
      <c r="I6" s="290" t="s">
        <v>206</v>
      </c>
      <c r="J6" s="290"/>
      <c r="K6" s="290"/>
      <c r="L6" s="290"/>
      <c r="M6" s="290"/>
      <c r="N6" s="290"/>
      <c r="O6" s="290"/>
      <c r="P6" s="290"/>
    </row>
    <row r="7" spans="2:16">
      <c r="B7" s="139" t="s">
        <v>207</v>
      </c>
      <c r="C7" s="138" t="s">
        <v>157</v>
      </c>
      <c r="D7" s="138" t="s">
        <v>208</v>
      </c>
      <c r="E7" s="139" t="s">
        <v>209</v>
      </c>
      <c r="F7" s="136" t="s">
        <v>210</v>
      </c>
      <c r="G7" s="136" t="s">
        <v>211</v>
      </c>
      <c r="I7" s="290"/>
      <c r="J7" s="290"/>
      <c r="K7" s="290"/>
      <c r="L7" s="290"/>
      <c r="M7" s="290"/>
      <c r="N7" s="290"/>
      <c r="O7" s="290"/>
      <c r="P7" s="290"/>
    </row>
    <row r="8" spans="2:16">
      <c r="B8" s="141" t="s">
        <v>212</v>
      </c>
      <c r="C8" s="136" t="s">
        <v>157</v>
      </c>
      <c r="D8" s="136" t="s">
        <v>213</v>
      </c>
      <c r="E8" s="142" t="s">
        <v>214</v>
      </c>
      <c r="F8" s="136" t="s">
        <v>210</v>
      </c>
      <c r="G8" s="136" t="s">
        <v>215</v>
      </c>
      <c r="I8" s="290"/>
      <c r="J8" s="290"/>
      <c r="K8" s="290"/>
      <c r="L8" s="290"/>
      <c r="M8" s="290"/>
      <c r="N8" s="290"/>
      <c r="O8" s="290"/>
      <c r="P8" s="290"/>
    </row>
    <row r="9" spans="2:16">
      <c r="B9" s="136" t="s">
        <v>216</v>
      </c>
      <c r="C9" s="138" t="s">
        <v>157</v>
      </c>
      <c r="D9" s="143" t="s">
        <v>217</v>
      </c>
      <c r="E9" s="139" t="s">
        <v>218</v>
      </c>
      <c r="F9" s="136" t="s">
        <v>210</v>
      </c>
      <c r="G9" s="136" t="s">
        <v>219</v>
      </c>
      <c r="I9" s="290"/>
      <c r="J9" s="290"/>
      <c r="K9" s="290"/>
      <c r="L9" s="290"/>
      <c r="M9" s="290"/>
      <c r="N9" s="290"/>
      <c r="O9" s="290"/>
      <c r="P9" s="290"/>
    </row>
    <row r="10" spans="2:16">
      <c r="B10" s="141" t="s">
        <v>220</v>
      </c>
      <c r="C10" s="136" t="s">
        <v>157</v>
      </c>
      <c r="D10" s="136" t="s">
        <v>221</v>
      </c>
      <c r="E10" s="139" t="s">
        <v>222</v>
      </c>
      <c r="F10" s="136" t="s">
        <v>210</v>
      </c>
      <c r="G10" s="136" t="s">
        <v>223</v>
      </c>
    </row>
    <row r="11" spans="2:16">
      <c r="B11" s="139" t="s">
        <v>224</v>
      </c>
      <c r="C11" s="136" t="s">
        <v>157</v>
      </c>
      <c r="D11" s="136" t="s">
        <v>225</v>
      </c>
      <c r="E11" s="143" t="s">
        <v>226</v>
      </c>
      <c r="F11" s="136" t="s">
        <v>210</v>
      </c>
      <c r="G11" s="136" t="s">
        <v>227</v>
      </c>
    </row>
    <row r="12" spans="2:16">
      <c r="B12" s="139" t="s">
        <v>228</v>
      </c>
      <c r="C12" s="136" t="s">
        <v>157</v>
      </c>
      <c r="D12" s="136" t="s">
        <v>229</v>
      </c>
      <c r="E12" s="143" t="s">
        <v>230</v>
      </c>
      <c r="F12" s="136" t="s">
        <v>210</v>
      </c>
      <c r="G12" s="136" t="s">
        <v>231</v>
      </c>
    </row>
    <row r="13" spans="2:16">
      <c r="B13" s="138" t="s">
        <v>232</v>
      </c>
      <c r="C13" s="138" t="s">
        <v>157</v>
      </c>
      <c r="D13" s="143" t="s">
        <v>233</v>
      </c>
      <c r="E13" s="143" t="s">
        <v>234</v>
      </c>
      <c r="F13" s="136" t="s">
        <v>210</v>
      </c>
      <c r="G13" s="136" t="s">
        <v>235</v>
      </c>
    </row>
    <row r="14" spans="2:16">
      <c r="B14" s="139" t="s">
        <v>236</v>
      </c>
      <c r="C14" s="136" t="s">
        <v>157</v>
      </c>
      <c r="D14" s="136" t="s">
        <v>237</v>
      </c>
      <c r="E14" s="141" t="s">
        <v>238</v>
      </c>
      <c r="F14" s="136" t="s">
        <v>210</v>
      </c>
      <c r="G14" s="136" t="s">
        <v>239</v>
      </c>
    </row>
    <row r="15" spans="2:16">
      <c r="B15" s="139" t="s">
        <v>240</v>
      </c>
      <c r="C15" s="136" t="s">
        <v>157</v>
      </c>
      <c r="D15" s="136" t="s">
        <v>241</v>
      </c>
      <c r="E15" s="139" t="s">
        <v>242</v>
      </c>
      <c r="F15" s="136" t="s">
        <v>210</v>
      </c>
      <c r="G15" s="136" t="s">
        <v>243</v>
      </c>
    </row>
    <row r="16" spans="2:16">
      <c r="B16" s="139" t="s">
        <v>244</v>
      </c>
      <c r="C16" s="138" t="s">
        <v>157</v>
      </c>
      <c r="D16" s="138" t="s">
        <v>245</v>
      </c>
      <c r="E16" s="141" t="s">
        <v>246</v>
      </c>
      <c r="F16" s="136" t="s">
        <v>210</v>
      </c>
      <c r="G16" s="136" t="s">
        <v>247</v>
      </c>
    </row>
    <row r="17" spans="2:7">
      <c r="B17" s="139" t="s">
        <v>248</v>
      </c>
      <c r="C17" s="136" t="s">
        <v>157</v>
      </c>
      <c r="D17" s="136" t="s">
        <v>249</v>
      </c>
      <c r="E17" s="141" t="s">
        <v>250</v>
      </c>
      <c r="F17" s="136" t="s">
        <v>210</v>
      </c>
      <c r="G17" s="136" t="s">
        <v>251</v>
      </c>
    </row>
    <row r="18" spans="2:7">
      <c r="B18" s="139" t="s">
        <v>252</v>
      </c>
      <c r="C18" s="138" t="s">
        <v>157</v>
      </c>
      <c r="D18" s="138" t="s">
        <v>253</v>
      </c>
      <c r="E18" s="141" t="s">
        <v>254</v>
      </c>
      <c r="F18" s="136" t="s">
        <v>210</v>
      </c>
      <c r="G18" s="136" t="s">
        <v>255</v>
      </c>
    </row>
    <row r="19" spans="2:7">
      <c r="B19" s="139" t="s">
        <v>256</v>
      </c>
      <c r="C19" s="136" t="s">
        <v>157</v>
      </c>
      <c r="D19" s="140" t="s">
        <v>257</v>
      </c>
      <c r="E19" s="139" t="s">
        <v>258</v>
      </c>
      <c r="F19" s="136" t="s">
        <v>210</v>
      </c>
      <c r="G19" s="136" t="s">
        <v>259</v>
      </c>
    </row>
    <row r="20" spans="2:7">
      <c r="B20" s="139" t="s">
        <v>260</v>
      </c>
      <c r="C20" s="138" t="s">
        <v>157</v>
      </c>
      <c r="D20" s="138" t="s">
        <v>261</v>
      </c>
      <c r="E20" s="141" t="s">
        <v>262</v>
      </c>
      <c r="F20" s="136" t="s">
        <v>210</v>
      </c>
      <c r="G20" s="136" t="s">
        <v>263</v>
      </c>
    </row>
    <row r="21" spans="2:7">
      <c r="B21" s="139" t="s">
        <v>264</v>
      </c>
      <c r="C21" s="138" t="s">
        <v>157</v>
      </c>
      <c r="D21" s="138" t="s">
        <v>265</v>
      </c>
      <c r="E21" s="141" t="s">
        <v>266</v>
      </c>
      <c r="F21" s="136" t="s">
        <v>210</v>
      </c>
      <c r="G21" s="136" t="s">
        <v>267</v>
      </c>
    </row>
    <row r="22" spans="2:7">
      <c r="B22" s="143" t="s">
        <v>268</v>
      </c>
      <c r="C22" s="138" t="s">
        <v>157</v>
      </c>
      <c r="D22" s="138" t="s">
        <v>269</v>
      </c>
      <c r="E22" s="139" t="s">
        <v>270</v>
      </c>
      <c r="F22" s="136" t="s">
        <v>210</v>
      </c>
      <c r="G22" s="136" t="s">
        <v>271</v>
      </c>
    </row>
    <row r="23" spans="2:7">
      <c r="B23" s="143" t="s">
        <v>272</v>
      </c>
      <c r="C23" s="136" t="s">
        <v>157</v>
      </c>
      <c r="D23" s="136" t="s">
        <v>273</v>
      </c>
      <c r="E23" s="139" t="s">
        <v>274</v>
      </c>
      <c r="F23" s="136" t="s">
        <v>210</v>
      </c>
      <c r="G23" s="136" t="s">
        <v>275</v>
      </c>
    </row>
    <row r="24" spans="2:7">
      <c r="B24" s="143" t="s">
        <v>276</v>
      </c>
      <c r="C24" s="136" t="s">
        <v>157</v>
      </c>
      <c r="D24" s="136" t="s">
        <v>277</v>
      </c>
      <c r="E24" s="143" t="s">
        <v>278</v>
      </c>
      <c r="F24" s="136" t="s">
        <v>210</v>
      </c>
      <c r="G24" s="136" t="s">
        <v>279</v>
      </c>
    </row>
    <row r="25" spans="2:7">
      <c r="B25" s="139" t="s">
        <v>280</v>
      </c>
      <c r="C25" s="138" t="s">
        <v>157</v>
      </c>
      <c r="D25" s="138" t="s">
        <v>281</v>
      </c>
      <c r="E25" s="139" t="s">
        <v>282</v>
      </c>
      <c r="F25" s="136" t="s">
        <v>210</v>
      </c>
      <c r="G25" s="136" t="s">
        <v>283</v>
      </c>
    </row>
    <row r="26" spans="2:7">
      <c r="B26" s="139" t="s">
        <v>284</v>
      </c>
      <c r="C26" s="136" t="s">
        <v>157</v>
      </c>
      <c r="D26" s="136" t="s">
        <v>285</v>
      </c>
      <c r="E26" s="143" t="s">
        <v>286</v>
      </c>
      <c r="F26" s="136" t="s">
        <v>210</v>
      </c>
      <c r="G26" s="136" t="s">
        <v>287</v>
      </c>
    </row>
    <row r="27" spans="2:7">
      <c r="B27" s="143" t="s">
        <v>288</v>
      </c>
      <c r="C27" s="136" t="s">
        <v>157</v>
      </c>
      <c r="D27" s="136" t="s">
        <v>289</v>
      </c>
      <c r="E27" s="142" t="s">
        <v>290</v>
      </c>
      <c r="F27" s="136" t="s">
        <v>210</v>
      </c>
      <c r="G27" s="136" t="s">
        <v>291</v>
      </c>
    </row>
    <row r="28" spans="2:7">
      <c r="B28" s="141" t="s">
        <v>292</v>
      </c>
      <c r="C28" s="136" t="s">
        <v>157</v>
      </c>
      <c r="D28" s="136" t="s">
        <v>293</v>
      </c>
      <c r="E28" s="143" t="s">
        <v>294</v>
      </c>
      <c r="F28" s="136" t="s">
        <v>210</v>
      </c>
      <c r="G28" s="136" t="s">
        <v>295</v>
      </c>
    </row>
    <row r="29" spans="2:7">
      <c r="B29" s="143" t="s">
        <v>296</v>
      </c>
      <c r="C29" s="136" t="s">
        <v>157</v>
      </c>
      <c r="D29" s="136" t="s">
        <v>297</v>
      </c>
      <c r="E29" s="143" t="s">
        <v>298</v>
      </c>
      <c r="F29" s="136" t="s">
        <v>210</v>
      </c>
      <c r="G29" s="136" t="s">
        <v>299</v>
      </c>
    </row>
    <row r="30" spans="2:7">
      <c r="B30" s="139" t="s">
        <v>300</v>
      </c>
      <c r="C30" s="136" t="s">
        <v>157</v>
      </c>
      <c r="D30" s="136" t="s">
        <v>301</v>
      </c>
      <c r="E30" s="139" t="s">
        <v>302</v>
      </c>
      <c r="F30" s="136" t="s">
        <v>210</v>
      </c>
      <c r="G30" s="136" t="s">
        <v>303</v>
      </c>
    </row>
    <row r="31" spans="2:7">
      <c r="B31" s="139" t="s">
        <v>304</v>
      </c>
      <c r="C31" s="138" t="s">
        <v>157</v>
      </c>
      <c r="D31" s="138" t="s">
        <v>305</v>
      </c>
      <c r="E31" s="139" t="s">
        <v>306</v>
      </c>
      <c r="F31" s="136" t="s">
        <v>210</v>
      </c>
      <c r="G31" s="136" t="s">
        <v>307</v>
      </c>
    </row>
    <row r="32" spans="2:7">
      <c r="B32" s="139" t="s">
        <v>308</v>
      </c>
      <c r="C32" s="138" t="s">
        <v>157</v>
      </c>
      <c r="D32" s="138" t="s">
        <v>309</v>
      </c>
      <c r="E32" s="141" t="s">
        <v>310</v>
      </c>
      <c r="F32" s="136" t="s">
        <v>210</v>
      </c>
      <c r="G32" s="136" t="s">
        <v>311</v>
      </c>
    </row>
    <row r="33" spans="2:7">
      <c r="B33" s="139" t="s">
        <v>312</v>
      </c>
      <c r="C33" s="136" t="s">
        <v>157</v>
      </c>
      <c r="D33" s="136" t="s">
        <v>313</v>
      </c>
      <c r="E33" s="143" t="s">
        <v>314</v>
      </c>
      <c r="F33" s="136" t="s">
        <v>210</v>
      </c>
      <c r="G33" s="136" t="s">
        <v>315</v>
      </c>
    </row>
    <row r="34" spans="2:7">
      <c r="B34" s="139" t="s">
        <v>316</v>
      </c>
      <c r="C34" s="136" t="s">
        <v>157</v>
      </c>
      <c r="D34" s="140" t="s">
        <v>317</v>
      </c>
      <c r="E34" s="139" t="s">
        <v>318</v>
      </c>
      <c r="F34" s="136" t="s">
        <v>210</v>
      </c>
      <c r="G34" s="136" t="s">
        <v>319</v>
      </c>
    </row>
    <row r="35" spans="2:7">
      <c r="B35" s="139" t="s">
        <v>320</v>
      </c>
      <c r="C35" s="138" t="s">
        <v>157</v>
      </c>
      <c r="D35" s="138" t="s">
        <v>321</v>
      </c>
      <c r="E35" s="139" t="s">
        <v>322</v>
      </c>
      <c r="F35" s="136" t="s">
        <v>210</v>
      </c>
      <c r="G35" s="140" t="s">
        <v>323</v>
      </c>
    </row>
    <row r="36" spans="2:7">
      <c r="B36" s="139" t="s">
        <v>324</v>
      </c>
      <c r="C36" s="138" t="s">
        <v>157</v>
      </c>
      <c r="D36" s="138" t="s">
        <v>325</v>
      </c>
      <c r="E36" s="139" t="s">
        <v>326</v>
      </c>
      <c r="F36" s="136" t="s">
        <v>210</v>
      </c>
      <c r="G36" s="136" t="s">
        <v>327</v>
      </c>
    </row>
    <row r="37" spans="2:7">
      <c r="B37" s="139" t="s">
        <v>328</v>
      </c>
      <c r="C37" s="136" t="s">
        <v>157</v>
      </c>
      <c r="D37" s="136" t="s">
        <v>329</v>
      </c>
      <c r="E37" s="139" t="s">
        <v>330</v>
      </c>
      <c r="F37" s="136" t="s">
        <v>210</v>
      </c>
      <c r="G37" s="136" t="s">
        <v>331</v>
      </c>
    </row>
    <row r="38" spans="2:7">
      <c r="B38" s="139" t="s">
        <v>332</v>
      </c>
      <c r="C38" s="136" t="s">
        <v>157</v>
      </c>
      <c r="D38" s="136" t="s">
        <v>219</v>
      </c>
      <c r="E38" s="139" t="s">
        <v>333</v>
      </c>
      <c r="F38" s="136" t="s">
        <v>210</v>
      </c>
      <c r="G38" s="136" t="s">
        <v>334</v>
      </c>
    </row>
    <row r="39" spans="2:7">
      <c r="B39" s="142" t="s">
        <v>335</v>
      </c>
      <c r="C39" s="136" t="s">
        <v>157</v>
      </c>
      <c r="D39" s="136" t="s">
        <v>336</v>
      </c>
      <c r="E39" s="139" t="s">
        <v>337</v>
      </c>
      <c r="F39" s="136" t="s">
        <v>210</v>
      </c>
      <c r="G39" s="136" t="s">
        <v>338</v>
      </c>
    </row>
    <row r="40" spans="2:7">
      <c r="B40" s="139" t="s">
        <v>339</v>
      </c>
      <c r="C40" s="136" t="s">
        <v>157</v>
      </c>
      <c r="D40" s="136" t="s">
        <v>340</v>
      </c>
      <c r="E40" s="139" t="s">
        <v>341</v>
      </c>
      <c r="F40" s="136" t="s">
        <v>210</v>
      </c>
      <c r="G40" s="136" t="s">
        <v>342</v>
      </c>
    </row>
    <row r="41" spans="2:7">
      <c r="B41" s="142" t="s">
        <v>343</v>
      </c>
      <c r="C41" s="136" t="s">
        <v>157</v>
      </c>
      <c r="D41" s="136" t="s">
        <v>344</v>
      </c>
      <c r="E41" s="142" t="s">
        <v>345</v>
      </c>
      <c r="F41" s="136" t="s">
        <v>210</v>
      </c>
      <c r="G41" s="136" t="s">
        <v>346</v>
      </c>
    </row>
    <row r="42" spans="2:7">
      <c r="B42" s="142" t="s">
        <v>347</v>
      </c>
      <c r="C42" s="136" t="s">
        <v>157</v>
      </c>
      <c r="D42" s="136" t="s">
        <v>348</v>
      </c>
      <c r="E42" s="139" t="s">
        <v>349</v>
      </c>
      <c r="F42" s="136" t="s">
        <v>210</v>
      </c>
      <c r="G42" s="136" t="s">
        <v>350</v>
      </c>
    </row>
    <row r="43" spans="2:7">
      <c r="B43" s="139" t="s">
        <v>351</v>
      </c>
      <c r="C43" s="136" t="s">
        <v>157</v>
      </c>
      <c r="D43" s="136" t="s">
        <v>352</v>
      </c>
      <c r="E43" s="142" t="s">
        <v>353</v>
      </c>
      <c r="F43" s="136" t="s">
        <v>210</v>
      </c>
      <c r="G43" s="136" t="s">
        <v>354</v>
      </c>
    </row>
    <row r="44" spans="2:7">
      <c r="B44" s="139" t="s">
        <v>355</v>
      </c>
      <c r="C44" s="138" t="s">
        <v>157</v>
      </c>
      <c r="D44" s="138" t="s">
        <v>356</v>
      </c>
      <c r="E44" s="143" t="s">
        <v>357</v>
      </c>
      <c r="F44" s="136" t="s">
        <v>210</v>
      </c>
      <c r="G44" s="136" t="s">
        <v>358</v>
      </c>
    </row>
    <row r="45" spans="2:7">
      <c r="B45" s="143" t="s">
        <v>359</v>
      </c>
      <c r="C45" s="136" t="s">
        <v>157</v>
      </c>
      <c r="D45" s="136" t="s">
        <v>360</v>
      </c>
      <c r="E45" s="142" t="s">
        <v>361</v>
      </c>
      <c r="F45" s="136" t="s">
        <v>210</v>
      </c>
      <c r="G45" s="136" t="s">
        <v>362</v>
      </c>
    </row>
    <row r="46" spans="2:7">
      <c r="B46" s="139" t="s">
        <v>363</v>
      </c>
      <c r="C46" s="136" t="s">
        <v>157</v>
      </c>
      <c r="D46" s="136" t="s">
        <v>364</v>
      </c>
      <c r="E46" s="139" t="s">
        <v>365</v>
      </c>
      <c r="F46" s="136" t="s">
        <v>210</v>
      </c>
      <c r="G46" s="136" t="s">
        <v>366</v>
      </c>
    </row>
    <row r="47" spans="2:7">
      <c r="B47" s="139" t="s">
        <v>367</v>
      </c>
      <c r="C47" s="136" t="s">
        <v>157</v>
      </c>
      <c r="D47" s="136" t="s">
        <v>368</v>
      </c>
      <c r="E47" s="142" t="s">
        <v>369</v>
      </c>
      <c r="F47" s="136" t="s">
        <v>210</v>
      </c>
      <c r="G47" s="136" t="s">
        <v>370</v>
      </c>
    </row>
    <row r="48" spans="2:7">
      <c r="B48" s="142" t="s">
        <v>371</v>
      </c>
      <c r="C48" s="136" t="s">
        <v>157</v>
      </c>
      <c r="D48" s="140" t="s">
        <v>372</v>
      </c>
      <c r="E48" s="139" t="s">
        <v>373</v>
      </c>
      <c r="F48" s="136" t="s">
        <v>210</v>
      </c>
      <c r="G48" s="136" t="s">
        <v>374</v>
      </c>
    </row>
    <row r="49" spans="2:7">
      <c r="B49" s="139" t="s">
        <v>375</v>
      </c>
      <c r="C49" s="136" t="s">
        <v>157</v>
      </c>
      <c r="D49" s="136" t="s">
        <v>376</v>
      </c>
      <c r="E49" s="139" t="s">
        <v>377</v>
      </c>
      <c r="F49" s="136" t="s">
        <v>210</v>
      </c>
      <c r="G49" s="136" t="s">
        <v>378</v>
      </c>
    </row>
    <row r="50" spans="2:7">
      <c r="B50" s="142" t="s">
        <v>379</v>
      </c>
      <c r="C50" s="136" t="s">
        <v>157</v>
      </c>
      <c r="D50" s="136" t="s">
        <v>380</v>
      </c>
      <c r="E50" s="139" t="s">
        <v>381</v>
      </c>
      <c r="F50" s="136" t="s">
        <v>210</v>
      </c>
      <c r="G50" s="140" t="s">
        <v>382</v>
      </c>
    </row>
    <row r="51" spans="2:7">
      <c r="B51" s="143" t="s">
        <v>383</v>
      </c>
      <c r="C51" s="136" t="s">
        <v>157</v>
      </c>
      <c r="D51" s="136" t="s">
        <v>384</v>
      </c>
      <c r="E51" s="139" t="s">
        <v>385</v>
      </c>
      <c r="F51" s="136" t="s">
        <v>210</v>
      </c>
      <c r="G51" s="136" t="s">
        <v>386</v>
      </c>
    </row>
    <row r="52" spans="2:7">
      <c r="B52" s="143" t="s">
        <v>387</v>
      </c>
      <c r="C52" s="136" t="s">
        <v>157</v>
      </c>
      <c r="D52" s="136" t="s">
        <v>388</v>
      </c>
      <c r="E52" s="139" t="s">
        <v>389</v>
      </c>
      <c r="F52" s="136" t="s">
        <v>210</v>
      </c>
      <c r="G52" s="136" t="s">
        <v>390</v>
      </c>
    </row>
    <row r="53" spans="2:7">
      <c r="B53" s="139" t="s">
        <v>391</v>
      </c>
      <c r="C53" s="136" t="s">
        <v>157</v>
      </c>
      <c r="D53" s="136" t="s">
        <v>392</v>
      </c>
      <c r="E53" s="143" t="s">
        <v>393</v>
      </c>
      <c r="F53" s="136" t="s">
        <v>210</v>
      </c>
      <c r="G53" s="136" t="s">
        <v>394</v>
      </c>
    </row>
    <row r="54" spans="2:7">
      <c r="B54" s="143" t="s">
        <v>395</v>
      </c>
      <c r="C54" s="136" t="s">
        <v>157</v>
      </c>
      <c r="D54" s="136" t="s">
        <v>396</v>
      </c>
      <c r="E54" s="139" t="s">
        <v>397</v>
      </c>
      <c r="F54" s="136" t="s">
        <v>210</v>
      </c>
      <c r="G54" s="136" t="s">
        <v>398</v>
      </c>
    </row>
    <row r="55" spans="2:7">
      <c r="B55" s="139" t="s">
        <v>399</v>
      </c>
      <c r="C55" s="136" t="s">
        <v>157</v>
      </c>
      <c r="D55" s="136" t="s">
        <v>400</v>
      </c>
      <c r="E55" s="143" t="s">
        <v>401</v>
      </c>
      <c r="F55" s="136" t="s">
        <v>210</v>
      </c>
      <c r="G55" s="136" t="s">
        <v>402</v>
      </c>
    </row>
    <row r="56" spans="2:7">
      <c r="B56" s="139" t="s">
        <v>403</v>
      </c>
      <c r="C56" s="136" t="s">
        <v>157</v>
      </c>
      <c r="D56" s="136" t="s">
        <v>404</v>
      </c>
      <c r="E56" s="141" t="s">
        <v>405</v>
      </c>
      <c r="F56" s="136" t="s">
        <v>210</v>
      </c>
      <c r="G56" s="136" t="s">
        <v>406</v>
      </c>
    </row>
    <row r="57" spans="2:7">
      <c r="B57" s="139" t="s">
        <v>407</v>
      </c>
      <c r="C57" s="136" t="s">
        <v>157</v>
      </c>
      <c r="D57" s="136" t="s">
        <v>408</v>
      </c>
      <c r="E57" s="143" t="s">
        <v>409</v>
      </c>
      <c r="F57" s="136" t="s">
        <v>210</v>
      </c>
      <c r="G57" s="136" t="s">
        <v>410</v>
      </c>
    </row>
    <row r="58" spans="2:7">
      <c r="B58" s="143" t="s">
        <v>162</v>
      </c>
      <c r="C58" s="136" t="s">
        <v>157</v>
      </c>
      <c r="D58" s="136" t="s">
        <v>411</v>
      </c>
      <c r="E58" s="141" t="s">
        <v>412</v>
      </c>
      <c r="F58" s="136" t="s">
        <v>210</v>
      </c>
      <c r="G58" s="136" t="s">
        <v>413</v>
      </c>
    </row>
    <row r="59" spans="2:7">
      <c r="B59" s="139" t="s">
        <v>414</v>
      </c>
      <c r="C59" s="136" t="s">
        <v>157</v>
      </c>
      <c r="D59" s="136" t="s">
        <v>415</v>
      </c>
      <c r="E59" s="141" t="s">
        <v>416</v>
      </c>
      <c r="F59" s="136" t="s">
        <v>210</v>
      </c>
      <c r="G59" s="136" t="s">
        <v>417</v>
      </c>
    </row>
    <row r="60" spans="2:7">
      <c r="B60" s="143" t="s">
        <v>418</v>
      </c>
      <c r="C60" s="136" t="s">
        <v>157</v>
      </c>
      <c r="D60" s="136" t="s">
        <v>419</v>
      </c>
      <c r="E60" s="139" t="s">
        <v>420</v>
      </c>
      <c r="F60" s="136" t="s">
        <v>210</v>
      </c>
      <c r="G60" s="136" t="s">
        <v>421</v>
      </c>
    </row>
    <row r="61" spans="2:7">
      <c r="B61" s="142" t="s">
        <v>422</v>
      </c>
      <c r="C61" s="136" t="s">
        <v>157</v>
      </c>
      <c r="D61" s="136" t="s">
        <v>423</v>
      </c>
      <c r="E61" s="139" t="s">
        <v>424</v>
      </c>
      <c r="F61" s="136" t="s">
        <v>210</v>
      </c>
      <c r="G61" s="136" t="s">
        <v>425</v>
      </c>
    </row>
    <row r="62" spans="2:7">
      <c r="B62" s="139" t="s">
        <v>426</v>
      </c>
      <c r="C62" s="136" t="s">
        <v>157</v>
      </c>
      <c r="D62" s="136" t="s">
        <v>247</v>
      </c>
      <c r="E62" s="141" t="s">
        <v>427</v>
      </c>
      <c r="F62" s="136" t="s">
        <v>210</v>
      </c>
      <c r="G62" s="136" t="s">
        <v>428</v>
      </c>
    </row>
    <row r="63" spans="2:7">
      <c r="B63" s="142" t="s">
        <v>429</v>
      </c>
      <c r="C63" s="136" t="s">
        <v>157</v>
      </c>
      <c r="D63" s="136" t="s">
        <v>430</v>
      </c>
      <c r="E63" s="143" t="s">
        <v>431</v>
      </c>
      <c r="F63" s="136" t="s">
        <v>210</v>
      </c>
      <c r="G63" s="136" t="s">
        <v>432</v>
      </c>
    </row>
    <row r="64" spans="2:7">
      <c r="B64" s="142" t="s">
        <v>433</v>
      </c>
      <c r="C64" s="136" t="s">
        <v>157</v>
      </c>
      <c r="D64" s="136" t="s">
        <v>434</v>
      </c>
      <c r="E64" s="142" t="s">
        <v>435</v>
      </c>
      <c r="F64" s="136" t="s">
        <v>210</v>
      </c>
      <c r="G64" s="136" t="s">
        <v>436</v>
      </c>
    </row>
    <row r="65" spans="2:7">
      <c r="B65" s="143" t="s">
        <v>437</v>
      </c>
      <c r="C65" s="136" t="s">
        <v>157</v>
      </c>
      <c r="D65" s="136" t="s">
        <v>438</v>
      </c>
      <c r="E65" s="139" t="s">
        <v>439</v>
      </c>
      <c r="F65" s="136" t="s">
        <v>210</v>
      </c>
      <c r="G65" s="136" t="s">
        <v>440</v>
      </c>
    </row>
    <row r="66" spans="2:7">
      <c r="B66" s="139" t="s">
        <v>441</v>
      </c>
      <c r="C66" s="136" t="s">
        <v>157</v>
      </c>
      <c r="D66" s="136" t="s">
        <v>442</v>
      </c>
      <c r="E66" s="139" t="s">
        <v>443</v>
      </c>
      <c r="F66" s="136" t="s">
        <v>210</v>
      </c>
      <c r="G66" s="140" t="s">
        <v>444</v>
      </c>
    </row>
    <row r="67" spans="2:7">
      <c r="B67" s="139" t="s">
        <v>445</v>
      </c>
      <c r="C67" s="136" t="s">
        <v>157</v>
      </c>
      <c r="D67" s="136" t="s">
        <v>446</v>
      </c>
      <c r="E67" s="139" t="s">
        <v>447</v>
      </c>
      <c r="F67" s="136" t="s">
        <v>210</v>
      </c>
      <c r="G67" s="136" t="s">
        <v>448</v>
      </c>
    </row>
    <row r="68" spans="2:7">
      <c r="B68" s="139" t="s">
        <v>449</v>
      </c>
      <c r="C68" s="136" t="s">
        <v>157</v>
      </c>
      <c r="D68" s="136" t="s">
        <v>450</v>
      </c>
      <c r="E68" s="139" t="s">
        <v>451</v>
      </c>
      <c r="F68" s="136" t="s">
        <v>210</v>
      </c>
      <c r="G68" s="136" t="s">
        <v>452</v>
      </c>
    </row>
    <row r="69" spans="2:7">
      <c r="B69" s="139" t="s">
        <v>453</v>
      </c>
      <c r="C69" s="136" t="s">
        <v>157</v>
      </c>
      <c r="D69" s="136" t="s">
        <v>454</v>
      </c>
      <c r="E69" s="141" t="s">
        <v>455</v>
      </c>
      <c r="F69" s="136" t="s">
        <v>210</v>
      </c>
      <c r="G69" s="136" t="s">
        <v>456</v>
      </c>
    </row>
    <row r="70" spans="2:7">
      <c r="B70" s="143" t="s">
        <v>457</v>
      </c>
      <c r="C70" s="136" t="s">
        <v>157</v>
      </c>
      <c r="D70" s="136" t="s">
        <v>458</v>
      </c>
      <c r="E70" s="141" t="s">
        <v>459</v>
      </c>
      <c r="F70" s="136" t="s">
        <v>210</v>
      </c>
      <c r="G70" s="136" t="s">
        <v>460</v>
      </c>
    </row>
    <row r="71" spans="2:7">
      <c r="B71" s="141" t="s">
        <v>461</v>
      </c>
      <c r="C71" s="136" t="s">
        <v>157</v>
      </c>
      <c r="D71" s="136" t="s">
        <v>462</v>
      </c>
      <c r="E71" s="139" t="s">
        <v>463</v>
      </c>
      <c r="F71" s="136" t="s">
        <v>210</v>
      </c>
      <c r="G71" s="136" t="s">
        <v>464</v>
      </c>
    </row>
    <row r="72" spans="2:7">
      <c r="B72" s="139" t="s">
        <v>465</v>
      </c>
      <c r="C72" s="136" t="s">
        <v>157</v>
      </c>
      <c r="D72" s="136" t="s">
        <v>466</v>
      </c>
      <c r="E72" s="141" t="s">
        <v>467</v>
      </c>
      <c r="F72" s="136" t="s">
        <v>210</v>
      </c>
      <c r="G72" s="136" t="s">
        <v>468</v>
      </c>
    </row>
    <row r="73" spans="2:7">
      <c r="B73" s="143" t="s">
        <v>469</v>
      </c>
      <c r="C73" s="136" t="s">
        <v>157</v>
      </c>
      <c r="D73" s="136" t="s">
        <v>321</v>
      </c>
      <c r="E73" s="142" t="s">
        <v>470</v>
      </c>
      <c r="F73" s="136" t="s">
        <v>210</v>
      </c>
      <c r="G73" s="136" t="s">
        <v>471</v>
      </c>
    </row>
    <row r="74" spans="2:7">
      <c r="B74" s="139" t="s">
        <v>472</v>
      </c>
      <c r="C74" s="136" t="s">
        <v>157</v>
      </c>
      <c r="D74" s="136" t="s">
        <v>473</v>
      </c>
      <c r="E74" s="142" t="s">
        <v>474</v>
      </c>
      <c r="F74" s="136" t="s">
        <v>210</v>
      </c>
      <c r="G74" s="136" t="s">
        <v>475</v>
      </c>
    </row>
    <row r="75" spans="2:7">
      <c r="B75" s="139" t="s">
        <v>476</v>
      </c>
      <c r="C75" s="136" t="s">
        <v>157</v>
      </c>
      <c r="D75" s="136" t="s">
        <v>477</v>
      </c>
      <c r="E75" s="141" t="s">
        <v>478</v>
      </c>
      <c r="F75" s="136" t="s">
        <v>210</v>
      </c>
      <c r="G75" s="136" t="s">
        <v>479</v>
      </c>
    </row>
    <row r="76" spans="2:7">
      <c r="B76" s="139" t="s">
        <v>180</v>
      </c>
      <c r="C76" s="136" t="s">
        <v>157</v>
      </c>
      <c r="D76" s="136" t="s">
        <v>480</v>
      </c>
      <c r="E76" s="139" t="s">
        <v>481</v>
      </c>
      <c r="F76" s="136" t="s">
        <v>210</v>
      </c>
      <c r="G76" s="136" t="s">
        <v>482</v>
      </c>
    </row>
    <row r="77" spans="2:7">
      <c r="B77" s="139" t="s">
        <v>483</v>
      </c>
      <c r="C77" s="138" t="s">
        <v>157</v>
      </c>
      <c r="D77" s="138" t="s">
        <v>484</v>
      </c>
      <c r="E77" s="143" t="s">
        <v>485</v>
      </c>
      <c r="F77" s="136" t="s">
        <v>486</v>
      </c>
      <c r="G77" s="136" t="s">
        <v>487</v>
      </c>
    </row>
    <row r="78" spans="2:7">
      <c r="B78" s="139" t="s">
        <v>488</v>
      </c>
      <c r="C78" s="136" t="s">
        <v>157</v>
      </c>
      <c r="D78" s="136" t="s">
        <v>489</v>
      </c>
      <c r="E78" s="139" t="s">
        <v>490</v>
      </c>
      <c r="F78" s="136" t="s">
        <v>486</v>
      </c>
      <c r="G78" s="136" t="s">
        <v>491</v>
      </c>
    </row>
    <row r="79" spans="2:7">
      <c r="B79" s="139" t="s">
        <v>492</v>
      </c>
      <c r="C79" s="136" t="s">
        <v>157</v>
      </c>
      <c r="D79" s="136" t="s">
        <v>493</v>
      </c>
      <c r="E79" s="139" t="s">
        <v>494</v>
      </c>
      <c r="F79" s="136" t="s">
        <v>495</v>
      </c>
      <c r="G79" s="136" t="s">
        <v>487</v>
      </c>
    </row>
    <row r="80" spans="2:7">
      <c r="B80" s="139" t="s">
        <v>496</v>
      </c>
      <c r="C80" s="136" t="s">
        <v>157</v>
      </c>
      <c r="D80" s="136" t="s">
        <v>497</v>
      </c>
      <c r="E80" s="138" t="s">
        <v>498</v>
      </c>
      <c r="F80" s="138" t="s">
        <v>495</v>
      </c>
      <c r="G80" s="140" t="s">
        <v>499</v>
      </c>
    </row>
    <row r="81" spans="2:7">
      <c r="B81" s="141" t="s">
        <v>500</v>
      </c>
      <c r="C81" s="136" t="s">
        <v>157</v>
      </c>
      <c r="D81" s="136" t="s">
        <v>501</v>
      </c>
      <c r="E81" s="144" t="s">
        <v>502</v>
      </c>
      <c r="F81" s="138" t="s">
        <v>495</v>
      </c>
      <c r="G81" s="145" t="s">
        <v>503</v>
      </c>
    </row>
    <row r="82" spans="2:7">
      <c r="B82" s="139" t="s">
        <v>504</v>
      </c>
      <c r="C82" s="138" t="s">
        <v>157</v>
      </c>
      <c r="D82" s="138" t="s">
        <v>505</v>
      </c>
      <c r="E82" s="144" t="s">
        <v>506</v>
      </c>
      <c r="F82" s="138" t="s">
        <v>495</v>
      </c>
      <c r="G82" s="145" t="s">
        <v>507</v>
      </c>
    </row>
    <row r="83" spans="2:7">
      <c r="B83" s="141" t="s">
        <v>508</v>
      </c>
      <c r="C83" s="136" t="s">
        <v>157</v>
      </c>
      <c r="D83" s="136" t="s">
        <v>509</v>
      </c>
      <c r="E83" s="142" t="s">
        <v>510</v>
      </c>
      <c r="F83" s="136" t="s">
        <v>495</v>
      </c>
      <c r="G83" s="136" t="s">
        <v>511</v>
      </c>
    </row>
    <row r="84" spans="2:7">
      <c r="B84" s="139" t="s">
        <v>512</v>
      </c>
      <c r="C84" s="136" t="s">
        <v>157</v>
      </c>
      <c r="D84" s="136" t="s">
        <v>513</v>
      </c>
      <c r="E84" s="144" t="s">
        <v>514</v>
      </c>
      <c r="F84" s="138" t="s">
        <v>495</v>
      </c>
      <c r="G84" s="145" t="s">
        <v>419</v>
      </c>
    </row>
    <row r="85" spans="2:7">
      <c r="B85" s="142" t="s">
        <v>515</v>
      </c>
      <c r="C85" s="136" t="s">
        <v>157</v>
      </c>
      <c r="D85" s="136" t="s">
        <v>516</v>
      </c>
      <c r="E85" s="136" t="s">
        <v>517</v>
      </c>
      <c r="F85" s="138" t="s">
        <v>495</v>
      </c>
      <c r="G85" s="140" t="s">
        <v>309</v>
      </c>
    </row>
    <row r="86" spans="2:7">
      <c r="B86" s="139" t="s">
        <v>518</v>
      </c>
      <c r="C86" s="138" t="s">
        <v>157</v>
      </c>
      <c r="D86" s="146" t="s">
        <v>519</v>
      </c>
      <c r="E86" s="138" t="s">
        <v>520</v>
      </c>
      <c r="F86" s="138" t="s">
        <v>495</v>
      </c>
      <c r="G86" s="140" t="s">
        <v>484</v>
      </c>
    </row>
    <row r="87" spans="2:7">
      <c r="B87" s="139" t="s">
        <v>521</v>
      </c>
      <c r="C87" s="138" t="s">
        <v>157</v>
      </c>
      <c r="D87" s="138" t="s">
        <v>522</v>
      </c>
      <c r="E87" s="144" t="s">
        <v>523</v>
      </c>
      <c r="F87" s="138" t="s">
        <v>524</v>
      </c>
      <c r="G87" s="145" t="s">
        <v>525</v>
      </c>
    </row>
    <row r="88" spans="2:7">
      <c r="B88" s="143" t="s">
        <v>526</v>
      </c>
      <c r="C88" s="138" t="s">
        <v>157</v>
      </c>
      <c r="D88" s="138" t="s">
        <v>527</v>
      </c>
      <c r="E88" s="139" t="s">
        <v>528</v>
      </c>
      <c r="F88" s="136" t="s">
        <v>524</v>
      </c>
      <c r="G88" s="136" t="s">
        <v>529</v>
      </c>
    </row>
    <row r="89" spans="2:7">
      <c r="B89" s="139" t="s">
        <v>530</v>
      </c>
      <c r="C89" s="136" t="s">
        <v>157</v>
      </c>
      <c r="D89" s="136" t="s">
        <v>531</v>
      </c>
      <c r="E89" s="147" t="s">
        <v>532</v>
      </c>
      <c r="F89" s="147" t="s">
        <v>533</v>
      </c>
      <c r="G89" s="147" t="s">
        <v>211</v>
      </c>
    </row>
    <row r="90" spans="2:7">
      <c r="B90" s="142" t="s">
        <v>534</v>
      </c>
      <c r="C90" s="136" t="s">
        <v>157</v>
      </c>
      <c r="D90" s="136" t="s">
        <v>535</v>
      </c>
      <c r="E90" s="147" t="s">
        <v>536</v>
      </c>
      <c r="F90" s="147" t="s">
        <v>533</v>
      </c>
      <c r="G90" s="147" t="s">
        <v>219</v>
      </c>
    </row>
    <row r="91" spans="2:7">
      <c r="B91" s="139" t="s">
        <v>537</v>
      </c>
      <c r="C91" s="136" t="s">
        <v>157</v>
      </c>
      <c r="D91" s="136" t="s">
        <v>538</v>
      </c>
      <c r="E91" s="147" t="s">
        <v>539</v>
      </c>
      <c r="F91" s="147" t="s">
        <v>533</v>
      </c>
      <c r="G91" s="147" t="s">
        <v>540</v>
      </c>
    </row>
    <row r="92" spans="2:7">
      <c r="B92" s="139" t="s">
        <v>541</v>
      </c>
      <c r="C92" s="136" t="s">
        <v>157</v>
      </c>
      <c r="D92" s="136" t="s">
        <v>542</v>
      </c>
      <c r="E92" s="147" t="s">
        <v>543</v>
      </c>
      <c r="F92" s="147" t="s">
        <v>533</v>
      </c>
      <c r="G92" s="147" t="s">
        <v>544</v>
      </c>
    </row>
    <row r="93" spans="2:7">
      <c r="B93" s="139" t="s">
        <v>545</v>
      </c>
      <c r="C93" s="136" t="s">
        <v>157</v>
      </c>
      <c r="D93" s="136" t="s">
        <v>546</v>
      </c>
      <c r="E93" s="147" t="s">
        <v>547</v>
      </c>
      <c r="F93" s="147" t="s">
        <v>533</v>
      </c>
      <c r="G93" s="147" t="s">
        <v>511</v>
      </c>
    </row>
    <row r="94" spans="2:7">
      <c r="B94" s="139" t="s">
        <v>548</v>
      </c>
      <c r="C94" s="138" t="s">
        <v>157</v>
      </c>
      <c r="D94" s="138" t="s">
        <v>549</v>
      </c>
      <c r="E94" s="147" t="s">
        <v>550</v>
      </c>
      <c r="F94" s="147" t="s">
        <v>533</v>
      </c>
      <c r="G94" s="147" t="s">
        <v>309</v>
      </c>
    </row>
    <row r="95" spans="2:7">
      <c r="B95" s="139" t="s">
        <v>551</v>
      </c>
      <c r="C95" s="136" t="s">
        <v>157</v>
      </c>
      <c r="D95" s="136" t="s">
        <v>552</v>
      </c>
      <c r="E95" s="147" t="s">
        <v>553</v>
      </c>
      <c r="F95" s="147" t="s">
        <v>533</v>
      </c>
      <c r="G95" s="147" t="s">
        <v>554</v>
      </c>
    </row>
    <row r="96" spans="2:7">
      <c r="B96" s="139" t="s">
        <v>181</v>
      </c>
      <c r="C96" s="136" t="s">
        <v>157</v>
      </c>
      <c r="D96" s="136" t="s">
        <v>555</v>
      </c>
      <c r="E96" s="147" t="s">
        <v>556</v>
      </c>
      <c r="F96" s="147" t="s">
        <v>533</v>
      </c>
      <c r="G96" s="147" t="s">
        <v>557</v>
      </c>
    </row>
    <row r="97" spans="2:7">
      <c r="B97" s="139" t="s">
        <v>558</v>
      </c>
      <c r="C97" s="136" t="s">
        <v>559</v>
      </c>
      <c r="D97" s="136" t="s">
        <v>560</v>
      </c>
      <c r="E97" s="147" t="s">
        <v>561</v>
      </c>
      <c r="F97" s="147" t="s">
        <v>533</v>
      </c>
      <c r="G97" s="147" t="s">
        <v>562</v>
      </c>
    </row>
    <row r="98" spans="2:7">
      <c r="B98" s="142" t="s">
        <v>563</v>
      </c>
      <c r="C98" s="138" t="s">
        <v>559</v>
      </c>
      <c r="D98" s="138" t="s">
        <v>564</v>
      </c>
      <c r="E98" s="147" t="s">
        <v>565</v>
      </c>
      <c r="F98" s="147" t="s">
        <v>533</v>
      </c>
      <c r="G98" s="147" t="s">
        <v>566</v>
      </c>
    </row>
    <row r="99" spans="2:7">
      <c r="B99" s="139" t="s">
        <v>567</v>
      </c>
      <c r="C99" s="136" t="s">
        <v>559</v>
      </c>
      <c r="D99" s="136" t="s">
        <v>568</v>
      </c>
      <c r="E99" s="147" t="s">
        <v>569</v>
      </c>
      <c r="F99" s="147" t="s">
        <v>533</v>
      </c>
      <c r="G99" s="147" t="s">
        <v>570</v>
      </c>
    </row>
    <row r="100" spans="2:7">
      <c r="B100" s="141" t="s">
        <v>571</v>
      </c>
      <c r="C100" s="138" t="s">
        <v>559</v>
      </c>
      <c r="D100" s="138" t="s">
        <v>572</v>
      </c>
      <c r="E100" s="147" t="s">
        <v>573</v>
      </c>
      <c r="F100" s="147" t="s">
        <v>533</v>
      </c>
      <c r="G100" s="147" t="s">
        <v>574</v>
      </c>
    </row>
    <row r="101" spans="2:7">
      <c r="B101" s="139" t="s">
        <v>575</v>
      </c>
      <c r="C101" s="136" t="s">
        <v>559</v>
      </c>
      <c r="D101" s="136" t="s">
        <v>576</v>
      </c>
      <c r="E101" s="147" t="s">
        <v>577</v>
      </c>
      <c r="F101" s="147" t="s">
        <v>533</v>
      </c>
      <c r="G101" s="147" t="s">
        <v>578</v>
      </c>
    </row>
    <row r="102" spans="2:7">
      <c r="B102" s="139" t="s">
        <v>579</v>
      </c>
      <c r="C102" s="138" t="s">
        <v>559</v>
      </c>
      <c r="D102" s="138" t="s">
        <v>580</v>
      </c>
      <c r="E102" s="147" t="s">
        <v>581</v>
      </c>
      <c r="F102" s="147" t="s">
        <v>533</v>
      </c>
      <c r="G102" s="147" t="s">
        <v>582</v>
      </c>
    </row>
    <row r="103" spans="2:7">
      <c r="B103" s="139" t="s">
        <v>583</v>
      </c>
      <c r="C103" s="138" t="s">
        <v>559</v>
      </c>
      <c r="D103" s="138" t="s">
        <v>423</v>
      </c>
      <c r="E103" s="147" t="s">
        <v>584</v>
      </c>
      <c r="F103" s="147" t="s">
        <v>533</v>
      </c>
      <c r="G103" s="147" t="s">
        <v>585</v>
      </c>
    </row>
    <row r="104" spans="2:7">
      <c r="B104" s="141" t="s">
        <v>586</v>
      </c>
      <c r="C104" s="136" t="s">
        <v>559</v>
      </c>
      <c r="D104" s="136" t="s">
        <v>587</v>
      </c>
      <c r="E104" s="147" t="s">
        <v>588</v>
      </c>
      <c r="F104" s="147" t="s">
        <v>533</v>
      </c>
      <c r="G104" s="147" t="s">
        <v>589</v>
      </c>
    </row>
    <row r="105" spans="2:7">
      <c r="B105" s="139" t="s">
        <v>590</v>
      </c>
      <c r="C105" s="136" t="s">
        <v>559</v>
      </c>
      <c r="D105" s="136" t="s">
        <v>591</v>
      </c>
      <c r="E105" s="147" t="s">
        <v>592</v>
      </c>
      <c r="F105" s="147" t="s">
        <v>533</v>
      </c>
      <c r="G105" s="147" t="s">
        <v>593</v>
      </c>
    </row>
    <row r="106" spans="2:7">
      <c r="B106" s="139" t="s">
        <v>594</v>
      </c>
      <c r="C106" s="136" t="s">
        <v>559</v>
      </c>
      <c r="D106" s="136" t="s">
        <v>595</v>
      </c>
      <c r="E106" s="147" t="s">
        <v>596</v>
      </c>
      <c r="F106" s="147" t="s">
        <v>533</v>
      </c>
      <c r="G106" s="147" t="s">
        <v>283</v>
      </c>
    </row>
    <row r="107" spans="2:7">
      <c r="B107" s="141" t="s">
        <v>597</v>
      </c>
      <c r="C107" s="136" t="s">
        <v>559</v>
      </c>
      <c r="D107" s="136" t="s">
        <v>598</v>
      </c>
      <c r="E107" s="147" t="s">
        <v>599</v>
      </c>
      <c r="F107" s="147" t="s">
        <v>533</v>
      </c>
      <c r="G107" s="147" t="s">
        <v>600</v>
      </c>
    </row>
    <row r="108" spans="2:7">
      <c r="B108" s="139" t="s">
        <v>601</v>
      </c>
      <c r="C108" s="136" t="s">
        <v>559</v>
      </c>
      <c r="D108" s="136" t="s">
        <v>562</v>
      </c>
      <c r="E108" s="147" t="s">
        <v>602</v>
      </c>
      <c r="F108" s="147" t="s">
        <v>533</v>
      </c>
      <c r="G108" s="147" t="s">
        <v>603</v>
      </c>
    </row>
    <row r="109" spans="2:7">
      <c r="B109" s="142" t="s">
        <v>604</v>
      </c>
      <c r="C109" s="136" t="s">
        <v>559</v>
      </c>
      <c r="D109" s="136" t="s">
        <v>605</v>
      </c>
      <c r="E109" s="147" t="s">
        <v>606</v>
      </c>
      <c r="F109" s="147" t="s">
        <v>533</v>
      </c>
      <c r="G109" s="147" t="s">
        <v>607</v>
      </c>
    </row>
    <row r="110" spans="2:7">
      <c r="B110" s="142" t="s">
        <v>608</v>
      </c>
      <c r="C110" s="136" t="s">
        <v>559</v>
      </c>
      <c r="D110" s="140" t="s">
        <v>609</v>
      </c>
      <c r="E110" s="147" t="s">
        <v>610</v>
      </c>
      <c r="F110" s="147" t="s">
        <v>533</v>
      </c>
      <c r="G110" s="147" t="s">
        <v>311</v>
      </c>
    </row>
    <row r="111" spans="2:7">
      <c r="B111" s="143" t="s">
        <v>611</v>
      </c>
      <c r="C111" s="136" t="s">
        <v>559</v>
      </c>
      <c r="D111" s="136" t="s">
        <v>612</v>
      </c>
      <c r="E111" s="147" t="s">
        <v>613</v>
      </c>
      <c r="F111" s="147" t="s">
        <v>614</v>
      </c>
      <c r="G111" s="147" t="s">
        <v>615</v>
      </c>
    </row>
    <row r="112" spans="2:7">
      <c r="B112" s="143" t="s">
        <v>616</v>
      </c>
      <c r="C112" s="136" t="s">
        <v>559</v>
      </c>
      <c r="D112" s="136" t="s">
        <v>617</v>
      </c>
      <c r="E112" s="139" t="s">
        <v>618</v>
      </c>
      <c r="F112" s="138" t="s">
        <v>619</v>
      </c>
      <c r="G112" s="138" t="s">
        <v>620</v>
      </c>
    </row>
    <row r="113" spans="2:7">
      <c r="B113" s="141" t="s">
        <v>621</v>
      </c>
      <c r="C113" s="136" t="s">
        <v>559</v>
      </c>
      <c r="D113" s="136" t="s">
        <v>622</v>
      </c>
      <c r="E113" s="142" t="s">
        <v>623</v>
      </c>
      <c r="F113" s="136" t="s">
        <v>619</v>
      </c>
      <c r="G113" s="140" t="s">
        <v>615</v>
      </c>
    </row>
    <row r="114" spans="2:7">
      <c r="B114" s="139" t="s">
        <v>624</v>
      </c>
      <c r="C114" s="136" t="s">
        <v>559</v>
      </c>
      <c r="D114" s="136" t="s">
        <v>625</v>
      </c>
      <c r="E114" s="139" t="s">
        <v>626</v>
      </c>
      <c r="F114" s="138" t="s">
        <v>619</v>
      </c>
      <c r="G114" s="138" t="s">
        <v>225</v>
      </c>
    </row>
    <row r="115" spans="2:7">
      <c r="B115" s="143" t="s">
        <v>627</v>
      </c>
      <c r="C115" s="136" t="s">
        <v>559</v>
      </c>
      <c r="D115" s="136" t="s">
        <v>628</v>
      </c>
      <c r="E115" s="139" t="s">
        <v>178</v>
      </c>
      <c r="F115" s="138" t="s">
        <v>619</v>
      </c>
      <c r="G115" s="138" t="s">
        <v>629</v>
      </c>
    </row>
    <row r="116" spans="2:7">
      <c r="B116" s="142" t="s">
        <v>630</v>
      </c>
      <c r="C116" s="136" t="s">
        <v>559</v>
      </c>
      <c r="D116" s="136" t="s">
        <v>566</v>
      </c>
      <c r="E116" s="142" t="s">
        <v>631</v>
      </c>
      <c r="F116" s="136" t="s">
        <v>619</v>
      </c>
      <c r="G116" s="140" t="s">
        <v>632</v>
      </c>
    </row>
    <row r="117" spans="2:7">
      <c r="B117" s="139" t="s">
        <v>633</v>
      </c>
      <c r="C117" s="138" t="s">
        <v>559</v>
      </c>
      <c r="D117" s="138" t="s">
        <v>233</v>
      </c>
      <c r="E117" s="139" t="s">
        <v>634</v>
      </c>
      <c r="F117" s="138" t="s">
        <v>619</v>
      </c>
      <c r="G117" s="138" t="s">
        <v>635</v>
      </c>
    </row>
    <row r="118" spans="2:7">
      <c r="B118" s="143" t="s">
        <v>636</v>
      </c>
      <c r="C118" s="136" t="s">
        <v>559</v>
      </c>
      <c r="D118" s="136" t="s">
        <v>637</v>
      </c>
      <c r="E118" s="139" t="s">
        <v>179</v>
      </c>
      <c r="F118" s="138" t="s">
        <v>619</v>
      </c>
      <c r="G118" s="138" t="s">
        <v>638</v>
      </c>
    </row>
    <row r="119" spans="2:7">
      <c r="B119" s="139" t="s">
        <v>639</v>
      </c>
      <c r="C119" s="136" t="s">
        <v>559</v>
      </c>
      <c r="D119" s="136" t="s">
        <v>640</v>
      </c>
      <c r="E119" s="142" t="s">
        <v>641</v>
      </c>
      <c r="F119" s="136" t="s">
        <v>619</v>
      </c>
      <c r="G119" s="136" t="s">
        <v>642</v>
      </c>
    </row>
    <row r="120" spans="2:7">
      <c r="B120" s="143" t="s">
        <v>643</v>
      </c>
      <c r="C120" s="136" t="s">
        <v>559</v>
      </c>
      <c r="D120" s="136" t="s">
        <v>644</v>
      </c>
      <c r="E120" s="141" t="s">
        <v>645</v>
      </c>
      <c r="F120" s="138" t="s">
        <v>619</v>
      </c>
      <c r="G120" s="138" t="s">
        <v>646</v>
      </c>
    </row>
    <row r="121" spans="2:7">
      <c r="B121" s="139" t="s">
        <v>647</v>
      </c>
      <c r="C121" s="136" t="s">
        <v>559</v>
      </c>
      <c r="D121" s="140" t="s">
        <v>648</v>
      </c>
      <c r="E121" s="139" t="s">
        <v>649</v>
      </c>
      <c r="F121" s="138" t="s">
        <v>619</v>
      </c>
      <c r="G121" s="138" t="s">
        <v>235</v>
      </c>
    </row>
    <row r="122" spans="2:7">
      <c r="B122" s="139" t="s">
        <v>650</v>
      </c>
      <c r="C122" s="136" t="s">
        <v>651</v>
      </c>
      <c r="D122" s="136" t="s">
        <v>652</v>
      </c>
      <c r="E122" s="143" t="s">
        <v>653</v>
      </c>
      <c r="F122" s="138" t="s">
        <v>619</v>
      </c>
      <c r="G122" s="138" t="s">
        <v>654</v>
      </c>
    </row>
    <row r="123" spans="2:7">
      <c r="B123" s="139" t="s">
        <v>655</v>
      </c>
      <c r="C123" s="138" t="s">
        <v>651</v>
      </c>
      <c r="D123" s="138" t="s">
        <v>529</v>
      </c>
      <c r="E123" s="139" t="s">
        <v>656</v>
      </c>
      <c r="F123" s="138" t="s">
        <v>619</v>
      </c>
      <c r="G123" s="138" t="s">
        <v>657</v>
      </c>
    </row>
    <row r="124" spans="2:7">
      <c r="B124" s="139" t="s">
        <v>658</v>
      </c>
      <c r="C124" s="136" t="s">
        <v>651</v>
      </c>
      <c r="D124" s="136" t="s">
        <v>659</v>
      </c>
      <c r="E124" s="139" t="s">
        <v>660</v>
      </c>
      <c r="F124" s="138" t="s">
        <v>619</v>
      </c>
      <c r="G124" s="138" t="s">
        <v>511</v>
      </c>
    </row>
    <row r="125" spans="2:7">
      <c r="B125" s="142" t="s">
        <v>661</v>
      </c>
      <c r="C125" s="136" t="s">
        <v>651</v>
      </c>
      <c r="D125" s="136" t="s">
        <v>662</v>
      </c>
      <c r="E125" s="139" t="s">
        <v>663</v>
      </c>
      <c r="F125" s="138" t="s">
        <v>619</v>
      </c>
      <c r="G125" s="138" t="s">
        <v>239</v>
      </c>
    </row>
    <row r="126" spans="2:7">
      <c r="B126" s="139" t="s">
        <v>664</v>
      </c>
      <c r="C126" s="136" t="s">
        <v>651</v>
      </c>
      <c r="D126" s="136" t="s">
        <v>665</v>
      </c>
      <c r="E126" s="142" t="s">
        <v>666</v>
      </c>
      <c r="F126" s="138" t="s">
        <v>619</v>
      </c>
      <c r="G126" s="138" t="s">
        <v>667</v>
      </c>
    </row>
    <row r="127" spans="2:7">
      <c r="B127" s="139" t="s">
        <v>668</v>
      </c>
      <c r="C127" s="136" t="s">
        <v>651</v>
      </c>
      <c r="D127" s="136" t="s">
        <v>227</v>
      </c>
      <c r="E127" s="139" t="s">
        <v>669</v>
      </c>
      <c r="F127" s="138" t="s">
        <v>619</v>
      </c>
      <c r="G127" s="138" t="s">
        <v>670</v>
      </c>
    </row>
    <row r="128" spans="2:7">
      <c r="B128" s="143" t="s">
        <v>671</v>
      </c>
      <c r="C128" s="136" t="s">
        <v>651</v>
      </c>
      <c r="D128" s="136" t="s">
        <v>672</v>
      </c>
      <c r="E128" s="139" t="s">
        <v>673</v>
      </c>
      <c r="F128" s="138" t="s">
        <v>619</v>
      </c>
      <c r="G128" s="138" t="s">
        <v>674</v>
      </c>
    </row>
    <row r="129" spans="2:7">
      <c r="B129" s="141" t="s">
        <v>675</v>
      </c>
      <c r="C129" s="136" t="s">
        <v>651</v>
      </c>
      <c r="D129" s="136" t="s">
        <v>676</v>
      </c>
      <c r="E129" s="139" t="s">
        <v>677</v>
      </c>
      <c r="F129" s="138" t="s">
        <v>619</v>
      </c>
      <c r="G129" s="138" t="s">
        <v>678</v>
      </c>
    </row>
    <row r="130" spans="2:7">
      <c r="B130" s="139" t="s">
        <v>679</v>
      </c>
      <c r="C130" s="136" t="s">
        <v>651</v>
      </c>
      <c r="D130" s="136" t="s">
        <v>680</v>
      </c>
      <c r="E130" s="139" t="s">
        <v>681</v>
      </c>
      <c r="F130" s="138" t="s">
        <v>619</v>
      </c>
      <c r="G130" s="138" t="s">
        <v>682</v>
      </c>
    </row>
    <row r="131" spans="2:7">
      <c r="B131" s="139" t="s">
        <v>683</v>
      </c>
      <c r="C131" s="136" t="s">
        <v>651</v>
      </c>
      <c r="D131" s="136" t="s">
        <v>684</v>
      </c>
      <c r="E131" s="139" t="s">
        <v>685</v>
      </c>
      <c r="F131" s="138" t="s">
        <v>619</v>
      </c>
      <c r="G131" s="138" t="s">
        <v>686</v>
      </c>
    </row>
    <row r="132" spans="2:7">
      <c r="B132" s="142" t="s">
        <v>687</v>
      </c>
      <c r="C132" s="136" t="s">
        <v>651</v>
      </c>
      <c r="D132" s="136" t="s">
        <v>638</v>
      </c>
      <c r="E132" s="139" t="s">
        <v>688</v>
      </c>
      <c r="F132" s="138" t="s">
        <v>619</v>
      </c>
      <c r="G132" s="138" t="s">
        <v>689</v>
      </c>
    </row>
    <row r="133" spans="2:7">
      <c r="B133" s="142" t="s">
        <v>690</v>
      </c>
      <c r="C133" s="136" t="s">
        <v>651</v>
      </c>
      <c r="D133" s="136" t="s">
        <v>691</v>
      </c>
      <c r="E133" s="143" t="s">
        <v>692</v>
      </c>
      <c r="F133" s="136" t="s">
        <v>619</v>
      </c>
      <c r="G133" s="136" t="s">
        <v>693</v>
      </c>
    </row>
    <row r="134" spans="2:7">
      <c r="B134" s="139" t="s">
        <v>694</v>
      </c>
      <c r="C134" s="136" t="s">
        <v>651</v>
      </c>
      <c r="D134" s="136" t="s">
        <v>499</v>
      </c>
      <c r="E134" s="139" t="s">
        <v>695</v>
      </c>
      <c r="F134" s="138" t="s">
        <v>619</v>
      </c>
      <c r="G134" s="138" t="s">
        <v>253</v>
      </c>
    </row>
    <row r="135" spans="2:7">
      <c r="B135" s="139" t="s">
        <v>696</v>
      </c>
      <c r="C135" s="136" t="s">
        <v>651</v>
      </c>
      <c r="D135" s="136" t="s">
        <v>525</v>
      </c>
      <c r="E135" s="143" t="s">
        <v>697</v>
      </c>
      <c r="F135" s="138" t="s">
        <v>619</v>
      </c>
      <c r="G135" s="138" t="s">
        <v>257</v>
      </c>
    </row>
    <row r="136" spans="2:7">
      <c r="B136" s="142" t="s">
        <v>698</v>
      </c>
      <c r="C136" s="136" t="s">
        <v>651</v>
      </c>
      <c r="D136" s="136" t="s">
        <v>632</v>
      </c>
      <c r="E136" s="143" t="s">
        <v>699</v>
      </c>
      <c r="F136" s="136" t="s">
        <v>619</v>
      </c>
      <c r="G136" s="136" t="s">
        <v>700</v>
      </c>
    </row>
    <row r="137" spans="2:7">
      <c r="B137" s="141" t="s">
        <v>701</v>
      </c>
      <c r="C137" s="136" t="s">
        <v>651</v>
      </c>
      <c r="D137" s="136" t="s">
        <v>702</v>
      </c>
      <c r="E137" s="139" t="s">
        <v>703</v>
      </c>
      <c r="F137" s="138" t="s">
        <v>619</v>
      </c>
      <c r="G137" s="138" t="s">
        <v>704</v>
      </c>
    </row>
    <row r="138" spans="2:7">
      <c r="B138" s="139" t="s">
        <v>705</v>
      </c>
      <c r="C138" s="136" t="s">
        <v>651</v>
      </c>
      <c r="D138" s="136" t="s">
        <v>706</v>
      </c>
      <c r="E138" s="143" t="s">
        <v>707</v>
      </c>
      <c r="F138" s="136" t="s">
        <v>619</v>
      </c>
      <c r="G138" s="136" t="s">
        <v>708</v>
      </c>
    </row>
    <row r="139" spans="2:7">
      <c r="B139" s="139" t="s">
        <v>709</v>
      </c>
      <c r="C139" s="136" t="s">
        <v>651</v>
      </c>
      <c r="D139" s="136" t="s">
        <v>380</v>
      </c>
      <c r="E139" s="142" t="s">
        <v>710</v>
      </c>
      <c r="F139" s="136" t="s">
        <v>619</v>
      </c>
      <c r="G139" s="136" t="s">
        <v>711</v>
      </c>
    </row>
    <row r="140" spans="2:7">
      <c r="B140" s="143" t="s">
        <v>712</v>
      </c>
      <c r="C140" s="136" t="s">
        <v>651</v>
      </c>
      <c r="D140" s="136" t="s">
        <v>542</v>
      </c>
      <c r="E140" s="139" t="s">
        <v>713</v>
      </c>
      <c r="F140" s="136" t="s">
        <v>619</v>
      </c>
      <c r="G140" s="136" t="s">
        <v>714</v>
      </c>
    </row>
    <row r="141" spans="2:7">
      <c r="B141" s="139" t="s">
        <v>715</v>
      </c>
      <c r="C141" s="136" t="s">
        <v>651</v>
      </c>
      <c r="D141" s="136" t="s">
        <v>615</v>
      </c>
      <c r="E141" s="139" t="s">
        <v>716</v>
      </c>
      <c r="F141" s="138" t="s">
        <v>619</v>
      </c>
      <c r="G141" s="138" t="s">
        <v>717</v>
      </c>
    </row>
    <row r="142" spans="2:7">
      <c r="B142" s="141" t="s">
        <v>718</v>
      </c>
      <c r="C142" s="136" t="s">
        <v>651</v>
      </c>
      <c r="D142" s="136" t="s">
        <v>719</v>
      </c>
      <c r="E142" s="139" t="s">
        <v>720</v>
      </c>
      <c r="F142" s="138" t="s">
        <v>619</v>
      </c>
      <c r="G142" s="138" t="s">
        <v>721</v>
      </c>
    </row>
    <row r="143" spans="2:7">
      <c r="B143" s="139" t="s">
        <v>722</v>
      </c>
      <c r="C143" s="136" t="s">
        <v>651</v>
      </c>
      <c r="D143" s="136" t="s">
        <v>225</v>
      </c>
      <c r="E143" s="139" t="s">
        <v>723</v>
      </c>
      <c r="F143" s="138" t="s">
        <v>619</v>
      </c>
      <c r="G143" s="138" t="s">
        <v>724</v>
      </c>
    </row>
    <row r="144" spans="2:7">
      <c r="B144" s="139" t="s">
        <v>725</v>
      </c>
      <c r="C144" s="136" t="s">
        <v>651</v>
      </c>
      <c r="D144" s="136" t="s">
        <v>726</v>
      </c>
      <c r="E144" s="143" t="s">
        <v>727</v>
      </c>
      <c r="F144" s="136" t="s">
        <v>619</v>
      </c>
      <c r="G144" s="136" t="s">
        <v>728</v>
      </c>
    </row>
    <row r="145" spans="2:7">
      <c r="B145" s="143" t="s">
        <v>729</v>
      </c>
      <c r="C145" s="136" t="s">
        <v>651</v>
      </c>
      <c r="D145" s="136" t="s">
        <v>297</v>
      </c>
      <c r="E145" s="139" t="s">
        <v>730</v>
      </c>
      <c r="F145" s="138" t="s">
        <v>619</v>
      </c>
      <c r="G145" s="138" t="s">
        <v>334</v>
      </c>
    </row>
    <row r="146" spans="2:7">
      <c r="B146" s="141" t="s">
        <v>731</v>
      </c>
      <c r="C146" s="136" t="s">
        <v>732</v>
      </c>
      <c r="D146" s="136" t="s">
        <v>733</v>
      </c>
      <c r="E146" s="139" t="s">
        <v>734</v>
      </c>
      <c r="F146" s="138" t="s">
        <v>735</v>
      </c>
      <c r="G146" s="138" t="s">
        <v>487</v>
      </c>
    </row>
    <row r="147" spans="2:7">
      <c r="B147" s="142" t="s">
        <v>736</v>
      </c>
      <c r="C147" s="136" t="s">
        <v>732</v>
      </c>
      <c r="D147" s="136" t="s">
        <v>737</v>
      </c>
      <c r="E147" s="139" t="s">
        <v>738</v>
      </c>
      <c r="F147" s="138" t="s">
        <v>735</v>
      </c>
      <c r="G147" s="138" t="s">
        <v>503</v>
      </c>
    </row>
    <row r="148" spans="2:7">
      <c r="B148" s="139" t="s">
        <v>739</v>
      </c>
      <c r="C148" s="136" t="s">
        <v>732</v>
      </c>
      <c r="D148" s="136" t="s">
        <v>740</v>
      </c>
      <c r="E148" s="143" t="s">
        <v>741</v>
      </c>
      <c r="F148" s="136" t="s">
        <v>735</v>
      </c>
      <c r="G148" s="136" t="s">
        <v>652</v>
      </c>
    </row>
    <row r="149" spans="2:7">
      <c r="B149" s="141" t="s">
        <v>742</v>
      </c>
      <c r="C149" s="136" t="s">
        <v>732</v>
      </c>
      <c r="D149" s="136" t="s">
        <v>743</v>
      </c>
      <c r="E149" s="139" t="s">
        <v>744</v>
      </c>
      <c r="F149" s="138" t="s">
        <v>735</v>
      </c>
      <c r="G149" s="138" t="s">
        <v>745</v>
      </c>
    </row>
    <row r="150" spans="2:7">
      <c r="B150" s="139" t="s">
        <v>746</v>
      </c>
      <c r="C150" s="136" t="s">
        <v>732</v>
      </c>
      <c r="D150" s="136" t="s">
        <v>747</v>
      </c>
      <c r="E150" s="139" t="s">
        <v>748</v>
      </c>
      <c r="F150" s="138" t="s">
        <v>735</v>
      </c>
      <c r="G150" s="138" t="s">
        <v>749</v>
      </c>
    </row>
    <row r="151" spans="2:7">
      <c r="B151" s="139" t="s">
        <v>750</v>
      </c>
      <c r="C151" s="136" t="s">
        <v>732</v>
      </c>
      <c r="D151" s="136" t="s">
        <v>751</v>
      </c>
      <c r="E151" s="139" t="s">
        <v>752</v>
      </c>
      <c r="F151" s="136" t="s">
        <v>753</v>
      </c>
      <c r="G151" s="136" t="s">
        <v>281</v>
      </c>
    </row>
    <row r="152" spans="2:7">
      <c r="B152" s="136" t="s">
        <v>754</v>
      </c>
      <c r="C152" s="136" t="s">
        <v>732</v>
      </c>
      <c r="D152" s="143" t="s">
        <v>755</v>
      </c>
      <c r="E152" s="139" t="s">
        <v>756</v>
      </c>
      <c r="F152" s="136" t="s">
        <v>753</v>
      </c>
      <c r="G152" s="136" t="s">
        <v>757</v>
      </c>
    </row>
    <row r="153" spans="2:7">
      <c r="B153" s="139" t="s">
        <v>758</v>
      </c>
      <c r="C153" s="136" t="s">
        <v>732</v>
      </c>
      <c r="D153" s="136" t="s">
        <v>759</v>
      </c>
      <c r="E153" s="139" t="s">
        <v>760</v>
      </c>
      <c r="F153" s="136" t="s">
        <v>753</v>
      </c>
      <c r="G153" s="136" t="s">
        <v>761</v>
      </c>
    </row>
    <row r="154" spans="2:7">
      <c r="B154" s="142" t="s">
        <v>762</v>
      </c>
      <c r="C154" s="136" t="s">
        <v>763</v>
      </c>
      <c r="D154" s="136" t="s">
        <v>764</v>
      </c>
      <c r="E154" s="148" t="s">
        <v>765</v>
      </c>
      <c r="F154" s="149" t="s">
        <v>753</v>
      </c>
      <c r="G154" s="150" t="s">
        <v>419</v>
      </c>
    </row>
    <row r="155" spans="2:7">
      <c r="B155" s="142" t="s">
        <v>766</v>
      </c>
      <c r="C155" s="136" t="s">
        <v>763</v>
      </c>
      <c r="D155" s="136" t="s">
        <v>767</v>
      </c>
      <c r="E155" s="151" t="s">
        <v>768</v>
      </c>
      <c r="F155" s="148" t="s">
        <v>753</v>
      </c>
      <c r="G155" s="148" t="s">
        <v>411</v>
      </c>
    </row>
    <row r="156" spans="2:7">
      <c r="B156" s="139" t="s">
        <v>769</v>
      </c>
      <c r="C156" s="136" t="s">
        <v>763</v>
      </c>
      <c r="D156" s="136" t="s">
        <v>770</v>
      </c>
      <c r="E156" s="148" t="s">
        <v>771</v>
      </c>
      <c r="F156" s="149" t="s">
        <v>753</v>
      </c>
      <c r="G156" s="150" t="s">
        <v>562</v>
      </c>
    </row>
    <row r="157" spans="2:7">
      <c r="B157" s="139" t="s">
        <v>772</v>
      </c>
      <c r="C157" s="136" t="s">
        <v>763</v>
      </c>
      <c r="D157" s="136" t="s">
        <v>773</v>
      </c>
      <c r="E157" s="151" t="s">
        <v>182</v>
      </c>
      <c r="F157" s="148" t="s">
        <v>753</v>
      </c>
      <c r="G157" s="148" t="s">
        <v>388</v>
      </c>
    </row>
    <row r="158" spans="2:7">
      <c r="B158" s="139" t="s">
        <v>774</v>
      </c>
      <c r="C158" s="138" t="s">
        <v>763</v>
      </c>
      <c r="D158" s="138" t="s">
        <v>775</v>
      </c>
      <c r="E158" s="151" t="s">
        <v>776</v>
      </c>
      <c r="F158" s="148" t="s">
        <v>753</v>
      </c>
      <c r="G158" s="148" t="s">
        <v>777</v>
      </c>
    </row>
    <row r="159" spans="2:7">
      <c r="B159" s="139" t="s">
        <v>778</v>
      </c>
      <c r="C159" s="138" t="s">
        <v>763</v>
      </c>
      <c r="D159" s="138" t="s">
        <v>779</v>
      </c>
      <c r="E159" s="148" t="s">
        <v>780</v>
      </c>
      <c r="F159" s="149" t="s">
        <v>753</v>
      </c>
      <c r="G159" s="150" t="s">
        <v>781</v>
      </c>
    </row>
    <row r="160" spans="2:7">
      <c r="B160" s="141" t="s">
        <v>782</v>
      </c>
      <c r="C160" s="136" t="s">
        <v>763</v>
      </c>
      <c r="D160" s="136" t="s">
        <v>783</v>
      </c>
      <c r="E160" s="151" t="s">
        <v>784</v>
      </c>
      <c r="F160" s="148" t="s">
        <v>753</v>
      </c>
      <c r="G160" s="148" t="s">
        <v>255</v>
      </c>
    </row>
    <row r="161" spans="2:7">
      <c r="B161" s="139" t="s">
        <v>785</v>
      </c>
      <c r="C161" s="136" t="s">
        <v>763</v>
      </c>
      <c r="D161" s="136" t="s">
        <v>786</v>
      </c>
      <c r="E161" s="151" t="s">
        <v>787</v>
      </c>
      <c r="F161" s="148" t="s">
        <v>753</v>
      </c>
      <c r="G161" s="148" t="s">
        <v>788</v>
      </c>
    </row>
    <row r="162" spans="2:7">
      <c r="B162" s="139" t="s">
        <v>789</v>
      </c>
      <c r="C162" s="138" t="s">
        <v>763</v>
      </c>
      <c r="D162" s="138" t="s">
        <v>790</v>
      </c>
      <c r="E162" s="151" t="s">
        <v>791</v>
      </c>
      <c r="F162" s="148" t="s">
        <v>753</v>
      </c>
      <c r="G162" s="148" t="s">
        <v>792</v>
      </c>
    </row>
    <row r="163" spans="2:7">
      <c r="B163" s="139" t="s">
        <v>793</v>
      </c>
      <c r="C163" s="136" t="s">
        <v>763</v>
      </c>
      <c r="D163" s="136" t="s">
        <v>794</v>
      </c>
      <c r="E163" s="151" t="s">
        <v>795</v>
      </c>
      <c r="F163" s="148" t="s">
        <v>753</v>
      </c>
      <c r="G163" s="148" t="s">
        <v>796</v>
      </c>
    </row>
    <row r="164" spans="2:7">
      <c r="B164" s="139" t="s">
        <v>797</v>
      </c>
      <c r="C164" s="136" t="s">
        <v>763</v>
      </c>
      <c r="D164" s="140" t="s">
        <v>798</v>
      </c>
      <c r="E164" s="151" t="s">
        <v>799</v>
      </c>
      <c r="F164" s="148" t="s">
        <v>800</v>
      </c>
      <c r="G164" s="148" t="s">
        <v>801</v>
      </c>
    </row>
    <row r="165" spans="2:7">
      <c r="B165" s="139" t="s">
        <v>802</v>
      </c>
      <c r="C165" s="136" t="s">
        <v>763</v>
      </c>
      <c r="D165" s="136" t="s">
        <v>803</v>
      </c>
      <c r="E165" s="151" t="s">
        <v>804</v>
      </c>
      <c r="F165" s="148" t="s">
        <v>800</v>
      </c>
      <c r="G165" s="148" t="s">
        <v>805</v>
      </c>
    </row>
    <row r="166" spans="2:7">
      <c r="B166" s="139" t="s">
        <v>806</v>
      </c>
      <c r="C166" s="138" t="s">
        <v>763</v>
      </c>
      <c r="D166" s="138" t="s">
        <v>807</v>
      </c>
      <c r="E166" s="148" t="s">
        <v>808</v>
      </c>
      <c r="F166" s="148" t="s">
        <v>809</v>
      </c>
      <c r="G166" s="152" t="s">
        <v>219</v>
      </c>
    </row>
    <row r="167" spans="2:7">
      <c r="B167" s="138" t="s">
        <v>810</v>
      </c>
      <c r="C167" s="138" t="s">
        <v>763</v>
      </c>
      <c r="D167" s="140" t="s">
        <v>811</v>
      </c>
      <c r="E167" s="151" t="s">
        <v>812</v>
      </c>
      <c r="F167" s="148" t="s">
        <v>809</v>
      </c>
      <c r="G167" s="148" t="s">
        <v>289</v>
      </c>
    </row>
    <row r="168" spans="2:7">
      <c r="B168" s="139" t="s">
        <v>813</v>
      </c>
      <c r="C168" s="136" t="s">
        <v>763</v>
      </c>
      <c r="D168" s="136" t="s">
        <v>814</v>
      </c>
      <c r="E168" s="148" t="s">
        <v>815</v>
      </c>
      <c r="F168" s="149" t="s">
        <v>809</v>
      </c>
      <c r="G168" s="150" t="s">
        <v>816</v>
      </c>
    </row>
    <row r="169" spans="2:7">
      <c r="B169" s="136" t="s">
        <v>817</v>
      </c>
      <c r="C169" s="136" t="s">
        <v>763</v>
      </c>
      <c r="D169" s="137" t="s">
        <v>818</v>
      </c>
      <c r="E169" s="135" t="s">
        <v>819</v>
      </c>
      <c r="F169" s="135" t="s">
        <v>809</v>
      </c>
      <c r="G169" s="135" t="s">
        <v>820</v>
      </c>
    </row>
    <row r="170" spans="2:7">
      <c r="B170" s="138"/>
      <c r="C170" s="138"/>
      <c r="D170" s="137"/>
      <c r="E170" s="149" t="s">
        <v>821</v>
      </c>
      <c r="F170" s="149" t="s">
        <v>809</v>
      </c>
      <c r="G170" s="152" t="s">
        <v>635</v>
      </c>
    </row>
    <row r="171" spans="2:7">
      <c r="B171" s="136" t="s">
        <v>188</v>
      </c>
      <c r="C171" s="138" t="s">
        <v>189</v>
      </c>
      <c r="D171" s="137" t="s">
        <v>190</v>
      </c>
      <c r="E171" s="135" t="s">
        <v>822</v>
      </c>
      <c r="F171" s="135" t="s">
        <v>809</v>
      </c>
      <c r="G171" s="135" t="s">
        <v>657</v>
      </c>
    </row>
    <row r="172" spans="2:7">
      <c r="B172" s="138" t="s">
        <v>193</v>
      </c>
      <c r="C172" s="138" t="s">
        <v>194</v>
      </c>
      <c r="D172" s="137" t="s">
        <v>195</v>
      </c>
      <c r="E172" s="148" t="s">
        <v>823</v>
      </c>
      <c r="F172" s="148" t="s">
        <v>809</v>
      </c>
      <c r="G172" s="153" t="s">
        <v>239</v>
      </c>
    </row>
    <row r="173" spans="2:7">
      <c r="B173" s="136" t="s">
        <v>198</v>
      </c>
      <c r="C173" s="136" t="s">
        <v>199</v>
      </c>
      <c r="D173" s="137" t="s">
        <v>200</v>
      </c>
      <c r="E173" s="149" t="s">
        <v>824</v>
      </c>
      <c r="F173" s="149" t="s">
        <v>809</v>
      </c>
      <c r="G173" s="150" t="s">
        <v>825</v>
      </c>
    </row>
    <row r="174" spans="2:7">
      <c r="B174" s="138" t="s">
        <v>203</v>
      </c>
      <c r="C174" s="138" t="s">
        <v>204</v>
      </c>
      <c r="D174" s="140" t="s">
        <v>205</v>
      </c>
      <c r="E174" s="149" t="s">
        <v>826</v>
      </c>
      <c r="F174" s="149" t="s">
        <v>809</v>
      </c>
      <c r="G174" s="150" t="s">
        <v>827</v>
      </c>
    </row>
    <row r="175" spans="2:7">
      <c r="B175" s="139" t="s">
        <v>209</v>
      </c>
      <c r="C175" s="136" t="s">
        <v>210</v>
      </c>
      <c r="D175" s="136" t="s">
        <v>211</v>
      </c>
      <c r="E175" s="151" t="s">
        <v>828</v>
      </c>
      <c r="F175" s="148" t="s">
        <v>809</v>
      </c>
      <c r="G175" s="148" t="s">
        <v>829</v>
      </c>
    </row>
    <row r="176" spans="2:7">
      <c r="B176" s="142" t="s">
        <v>214</v>
      </c>
      <c r="C176" s="136" t="s">
        <v>210</v>
      </c>
      <c r="D176" s="136" t="s">
        <v>215</v>
      </c>
      <c r="E176" s="148" t="s">
        <v>830</v>
      </c>
      <c r="F176" s="149" t="s">
        <v>809</v>
      </c>
      <c r="G176" s="152" t="s">
        <v>831</v>
      </c>
    </row>
    <row r="177" spans="2:7">
      <c r="B177" s="139" t="s">
        <v>218</v>
      </c>
      <c r="C177" s="136" t="s">
        <v>210</v>
      </c>
      <c r="D177" s="136" t="s">
        <v>219</v>
      </c>
      <c r="E177" s="135" t="s">
        <v>832</v>
      </c>
      <c r="F177" s="135" t="s">
        <v>809</v>
      </c>
      <c r="G177" s="135" t="s">
        <v>833</v>
      </c>
    </row>
    <row r="178" spans="2:7">
      <c r="B178" s="139" t="s">
        <v>222</v>
      </c>
      <c r="C178" s="136" t="s">
        <v>210</v>
      </c>
      <c r="D178" s="136" t="s">
        <v>223</v>
      </c>
      <c r="E178" s="148" t="s">
        <v>834</v>
      </c>
      <c r="F178" s="148" t="s">
        <v>809</v>
      </c>
      <c r="G178" s="150" t="s">
        <v>835</v>
      </c>
    </row>
    <row r="179" spans="2:7">
      <c r="B179" s="143" t="s">
        <v>226</v>
      </c>
      <c r="C179" s="136" t="s">
        <v>210</v>
      </c>
      <c r="D179" s="136" t="s">
        <v>227</v>
      </c>
      <c r="E179" s="135" t="s">
        <v>836</v>
      </c>
      <c r="F179" s="135" t="s">
        <v>809</v>
      </c>
      <c r="G179" s="135" t="s">
        <v>837</v>
      </c>
    </row>
    <row r="180" spans="2:7">
      <c r="B180" s="143" t="s">
        <v>230</v>
      </c>
      <c r="C180" s="136" t="s">
        <v>210</v>
      </c>
      <c r="D180" s="136" t="s">
        <v>231</v>
      </c>
      <c r="E180" s="151" t="s">
        <v>838</v>
      </c>
      <c r="F180" s="148" t="s">
        <v>809</v>
      </c>
      <c r="G180" s="148" t="s">
        <v>839</v>
      </c>
    </row>
    <row r="181" spans="2:7">
      <c r="B181" s="143" t="s">
        <v>234</v>
      </c>
      <c r="C181" s="136" t="s">
        <v>210</v>
      </c>
      <c r="D181" s="136" t="s">
        <v>235</v>
      </c>
      <c r="E181" s="139" t="s">
        <v>209</v>
      </c>
      <c r="F181" s="136" t="s">
        <v>210</v>
      </c>
      <c r="G181" s="136" t="s">
        <v>211</v>
      </c>
    </row>
    <row r="182" spans="2:7">
      <c r="B182" s="141" t="s">
        <v>238</v>
      </c>
      <c r="C182" s="136" t="s">
        <v>210</v>
      </c>
      <c r="D182" s="136" t="s">
        <v>239</v>
      </c>
      <c r="E182" s="142" t="s">
        <v>214</v>
      </c>
      <c r="F182" s="136" t="s">
        <v>210</v>
      </c>
      <c r="G182" s="136" t="s">
        <v>215</v>
      </c>
    </row>
    <row r="183" spans="2:7">
      <c r="B183" s="139" t="s">
        <v>242</v>
      </c>
      <c r="C183" s="136" t="s">
        <v>210</v>
      </c>
      <c r="D183" s="136" t="s">
        <v>243</v>
      </c>
      <c r="E183" s="139" t="s">
        <v>218</v>
      </c>
      <c r="F183" s="136" t="s">
        <v>210</v>
      </c>
      <c r="G183" s="136" t="s">
        <v>219</v>
      </c>
    </row>
    <row r="184" spans="2:7">
      <c r="B184" s="141" t="s">
        <v>246</v>
      </c>
      <c r="C184" s="136" t="s">
        <v>210</v>
      </c>
      <c r="D184" s="136" t="s">
        <v>247</v>
      </c>
      <c r="E184" s="139" t="s">
        <v>222</v>
      </c>
      <c r="F184" s="136" t="s">
        <v>210</v>
      </c>
      <c r="G184" s="136" t="s">
        <v>223</v>
      </c>
    </row>
    <row r="185" spans="2:7">
      <c r="B185" s="141" t="s">
        <v>250</v>
      </c>
      <c r="C185" s="136" t="s">
        <v>210</v>
      </c>
      <c r="D185" s="136" t="s">
        <v>251</v>
      </c>
      <c r="E185" s="143" t="s">
        <v>226</v>
      </c>
      <c r="F185" s="136" t="s">
        <v>210</v>
      </c>
      <c r="G185" s="136" t="s">
        <v>227</v>
      </c>
    </row>
    <row r="186" spans="2:7">
      <c r="B186" s="141" t="s">
        <v>254</v>
      </c>
      <c r="C186" s="136" t="s">
        <v>210</v>
      </c>
      <c r="D186" s="136" t="s">
        <v>255</v>
      </c>
      <c r="E186" s="143" t="s">
        <v>230</v>
      </c>
      <c r="F186" s="136" t="s">
        <v>210</v>
      </c>
      <c r="G186" s="136" t="s">
        <v>231</v>
      </c>
    </row>
    <row r="187" spans="2:7">
      <c r="B187" s="139" t="s">
        <v>258</v>
      </c>
      <c r="C187" s="136" t="s">
        <v>210</v>
      </c>
      <c r="D187" s="136" t="s">
        <v>259</v>
      </c>
      <c r="E187" s="143" t="s">
        <v>234</v>
      </c>
      <c r="F187" s="136" t="s">
        <v>210</v>
      </c>
      <c r="G187" s="136" t="s">
        <v>235</v>
      </c>
    </row>
    <row r="188" spans="2:7">
      <c r="B188" s="141" t="s">
        <v>262</v>
      </c>
      <c r="C188" s="136" t="s">
        <v>210</v>
      </c>
      <c r="D188" s="136" t="s">
        <v>263</v>
      </c>
      <c r="E188" s="141" t="s">
        <v>238</v>
      </c>
      <c r="F188" s="136" t="s">
        <v>210</v>
      </c>
      <c r="G188" s="136" t="s">
        <v>239</v>
      </c>
    </row>
    <row r="189" spans="2:7">
      <c r="B189" s="141" t="s">
        <v>266</v>
      </c>
      <c r="C189" s="136" t="s">
        <v>210</v>
      </c>
      <c r="D189" s="136" t="s">
        <v>267</v>
      </c>
      <c r="E189" s="139" t="s">
        <v>242</v>
      </c>
      <c r="F189" s="136" t="s">
        <v>210</v>
      </c>
      <c r="G189" s="136" t="s">
        <v>243</v>
      </c>
    </row>
    <row r="190" spans="2:7">
      <c r="B190" s="139" t="s">
        <v>270</v>
      </c>
      <c r="C190" s="136" t="s">
        <v>210</v>
      </c>
      <c r="D190" s="136" t="s">
        <v>271</v>
      </c>
      <c r="E190" s="141" t="s">
        <v>246</v>
      </c>
      <c r="F190" s="136" t="s">
        <v>210</v>
      </c>
      <c r="G190" s="136" t="s">
        <v>247</v>
      </c>
    </row>
    <row r="191" spans="2:7">
      <c r="B191" s="139" t="s">
        <v>274</v>
      </c>
      <c r="C191" s="136" t="s">
        <v>210</v>
      </c>
      <c r="D191" s="136" t="s">
        <v>275</v>
      </c>
      <c r="E191" s="141" t="s">
        <v>250</v>
      </c>
      <c r="F191" s="136" t="s">
        <v>210</v>
      </c>
      <c r="G191" s="136" t="s">
        <v>251</v>
      </c>
    </row>
    <row r="192" spans="2:7">
      <c r="B192" s="143" t="s">
        <v>278</v>
      </c>
      <c r="C192" s="136" t="s">
        <v>210</v>
      </c>
      <c r="D192" s="136" t="s">
        <v>279</v>
      </c>
      <c r="E192" s="141" t="s">
        <v>254</v>
      </c>
      <c r="F192" s="136" t="s">
        <v>210</v>
      </c>
      <c r="G192" s="136" t="s">
        <v>255</v>
      </c>
    </row>
    <row r="193" spans="2:7">
      <c r="B193" s="139" t="s">
        <v>282</v>
      </c>
      <c r="C193" s="136" t="s">
        <v>210</v>
      </c>
      <c r="D193" s="136" t="s">
        <v>283</v>
      </c>
      <c r="E193" s="139" t="s">
        <v>258</v>
      </c>
      <c r="F193" s="136" t="s">
        <v>210</v>
      </c>
      <c r="G193" s="136" t="s">
        <v>259</v>
      </c>
    </row>
    <row r="194" spans="2:7">
      <c r="B194" s="143" t="s">
        <v>286</v>
      </c>
      <c r="C194" s="136" t="s">
        <v>210</v>
      </c>
      <c r="D194" s="136" t="s">
        <v>287</v>
      </c>
      <c r="E194" s="141" t="s">
        <v>262</v>
      </c>
      <c r="F194" s="136" t="s">
        <v>210</v>
      </c>
      <c r="G194" s="136" t="s">
        <v>263</v>
      </c>
    </row>
    <row r="195" spans="2:7">
      <c r="B195" s="142" t="s">
        <v>290</v>
      </c>
      <c r="C195" s="136" t="s">
        <v>210</v>
      </c>
      <c r="D195" s="136" t="s">
        <v>291</v>
      </c>
      <c r="E195" s="141" t="s">
        <v>266</v>
      </c>
      <c r="F195" s="136" t="s">
        <v>210</v>
      </c>
      <c r="G195" s="136" t="s">
        <v>267</v>
      </c>
    </row>
    <row r="196" spans="2:7">
      <c r="B196" s="143" t="s">
        <v>294</v>
      </c>
      <c r="C196" s="136" t="s">
        <v>210</v>
      </c>
      <c r="D196" s="136" t="s">
        <v>295</v>
      </c>
      <c r="E196" s="139" t="s">
        <v>270</v>
      </c>
      <c r="F196" s="136" t="s">
        <v>210</v>
      </c>
      <c r="G196" s="136" t="s">
        <v>271</v>
      </c>
    </row>
    <row r="197" spans="2:7">
      <c r="B197" s="143" t="s">
        <v>298</v>
      </c>
      <c r="C197" s="136" t="s">
        <v>210</v>
      </c>
      <c r="D197" s="136" t="s">
        <v>299</v>
      </c>
      <c r="E197" s="139" t="s">
        <v>274</v>
      </c>
      <c r="F197" s="136" t="s">
        <v>210</v>
      </c>
      <c r="G197" s="136" t="s">
        <v>275</v>
      </c>
    </row>
    <row r="198" spans="2:7">
      <c r="B198" s="139" t="s">
        <v>302</v>
      </c>
      <c r="C198" s="136" t="s">
        <v>210</v>
      </c>
      <c r="D198" s="136" t="s">
        <v>303</v>
      </c>
      <c r="E198" s="143" t="s">
        <v>278</v>
      </c>
      <c r="F198" s="136" t="s">
        <v>210</v>
      </c>
      <c r="G198" s="136" t="s">
        <v>279</v>
      </c>
    </row>
    <row r="199" spans="2:7">
      <c r="B199" s="139" t="s">
        <v>306</v>
      </c>
      <c r="C199" s="136" t="s">
        <v>210</v>
      </c>
      <c r="D199" s="136" t="s">
        <v>307</v>
      </c>
      <c r="E199" s="139" t="s">
        <v>282</v>
      </c>
      <c r="F199" s="136" t="s">
        <v>210</v>
      </c>
      <c r="G199" s="136" t="s">
        <v>283</v>
      </c>
    </row>
    <row r="200" spans="2:7">
      <c r="B200" s="141" t="s">
        <v>310</v>
      </c>
      <c r="C200" s="136" t="s">
        <v>210</v>
      </c>
      <c r="D200" s="136" t="s">
        <v>311</v>
      </c>
      <c r="E200" s="143" t="s">
        <v>286</v>
      </c>
      <c r="F200" s="136" t="s">
        <v>210</v>
      </c>
      <c r="G200" s="136" t="s">
        <v>287</v>
      </c>
    </row>
    <row r="201" spans="2:7">
      <c r="B201" s="143" t="s">
        <v>314</v>
      </c>
      <c r="C201" s="136" t="s">
        <v>210</v>
      </c>
      <c r="D201" s="136" t="s">
        <v>315</v>
      </c>
      <c r="E201" s="142" t="s">
        <v>290</v>
      </c>
      <c r="F201" s="136" t="s">
        <v>210</v>
      </c>
      <c r="G201" s="136" t="s">
        <v>291</v>
      </c>
    </row>
    <row r="202" spans="2:7">
      <c r="B202" s="139" t="s">
        <v>318</v>
      </c>
      <c r="C202" s="136" t="s">
        <v>210</v>
      </c>
      <c r="D202" s="136" t="s">
        <v>319</v>
      </c>
      <c r="E202" s="143" t="s">
        <v>294</v>
      </c>
      <c r="F202" s="136" t="s">
        <v>210</v>
      </c>
      <c r="G202" s="136" t="s">
        <v>295</v>
      </c>
    </row>
    <row r="203" spans="2:7">
      <c r="B203" s="139" t="s">
        <v>322</v>
      </c>
      <c r="C203" s="136" t="s">
        <v>210</v>
      </c>
      <c r="D203" s="140" t="s">
        <v>323</v>
      </c>
      <c r="E203" s="143" t="s">
        <v>298</v>
      </c>
      <c r="F203" s="136" t="s">
        <v>210</v>
      </c>
      <c r="G203" s="136" t="s">
        <v>299</v>
      </c>
    </row>
    <row r="204" spans="2:7">
      <c r="B204" s="139" t="s">
        <v>326</v>
      </c>
      <c r="C204" s="136" t="s">
        <v>210</v>
      </c>
      <c r="D204" s="136" t="s">
        <v>327</v>
      </c>
      <c r="E204" s="139" t="s">
        <v>302</v>
      </c>
      <c r="F204" s="136" t="s">
        <v>210</v>
      </c>
      <c r="G204" s="136" t="s">
        <v>303</v>
      </c>
    </row>
    <row r="205" spans="2:7">
      <c r="B205" s="139" t="s">
        <v>330</v>
      </c>
      <c r="C205" s="136" t="s">
        <v>210</v>
      </c>
      <c r="D205" s="136" t="s">
        <v>331</v>
      </c>
      <c r="E205" s="139" t="s">
        <v>306</v>
      </c>
      <c r="F205" s="136" t="s">
        <v>210</v>
      </c>
      <c r="G205" s="136" t="s">
        <v>307</v>
      </c>
    </row>
    <row r="206" spans="2:7">
      <c r="B206" s="139" t="s">
        <v>333</v>
      </c>
      <c r="C206" s="136" t="s">
        <v>210</v>
      </c>
      <c r="D206" s="136" t="s">
        <v>334</v>
      </c>
      <c r="E206" s="141" t="s">
        <v>310</v>
      </c>
      <c r="F206" s="136" t="s">
        <v>210</v>
      </c>
      <c r="G206" s="136" t="s">
        <v>311</v>
      </c>
    </row>
    <row r="207" spans="2:7">
      <c r="B207" s="139" t="s">
        <v>337</v>
      </c>
      <c r="C207" s="136" t="s">
        <v>210</v>
      </c>
      <c r="D207" s="136" t="s">
        <v>338</v>
      </c>
      <c r="E207" s="143" t="s">
        <v>314</v>
      </c>
      <c r="F207" s="136" t="s">
        <v>210</v>
      </c>
      <c r="G207" s="136" t="s">
        <v>315</v>
      </c>
    </row>
    <row r="208" spans="2:7">
      <c r="B208" s="139" t="s">
        <v>341</v>
      </c>
      <c r="C208" s="136" t="s">
        <v>210</v>
      </c>
      <c r="D208" s="136" t="s">
        <v>342</v>
      </c>
      <c r="E208" s="139" t="s">
        <v>318</v>
      </c>
      <c r="F208" s="136" t="s">
        <v>210</v>
      </c>
      <c r="G208" s="136" t="s">
        <v>319</v>
      </c>
    </row>
    <row r="209" spans="2:7">
      <c r="B209" s="142" t="s">
        <v>345</v>
      </c>
      <c r="C209" s="136" t="s">
        <v>210</v>
      </c>
      <c r="D209" s="136" t="s">
        <v>346</v>
      </c>
      <c r="E209" s="139" t="s">
        <v>322</v>
      </c>
      <c r="F209" s="136" t="s">
        <v>210</v>
      </c>
      <c r="G209" s="140" t="s">
        <v>323</v>
      </c>
    </row>
    <row r="210" spans="2:7">
      <c r="B210" s="139" t="s">
        <v>349</v>
      </c>
      <c r="C210" s="136" t="s">
        <v>210</v>
      </c>
      <c r="D210" s="136" t="s">
        <v>350</v>
      </c>
      <c r="E210" s="139" t="s">
        <v>326</v>
      </c>
      <c r="F210" s="136" t="s">
        <v>210</v>
      </c>
      <c r="G210" s="136" t="s">
        <v>327</v>
      </c>
    </row>
    <row r="211" spans="2:7">
      <c r="B211" s="142" t="s">
        <v>353</v>
      </c>
      <c r="C211" s="136" t="s">
        <v>210</v>
      </c>
      <c r="D211" s="136" t="s">
        <v>354</v>
      </c>
      <c r="E211" s="139" t="s">
        <v>330</v>
      </c>
      <c r="F211" s="136" t="s">
        <v>210</v>
      </c>
      <c r="G211" s="136" t="s">
        <v>331</v>
      </c>
    </row>
    <row r="212" spans="2:7">
      <c r="B212" s="143" t="s">
        <v>357</v>
      </c>
      <c r="C212" s="136" t="s">
        <v>210</v>
      </c>
      <c r="D212" s="136" t="s">
        <v>358</v>
      </c>
      <c r="E212" s="139" t="s">
        <v>333</v>
      </c>
      <c r="F212" s="136" t="s">
        <v>210</v>
      </c>
      <c r="G212" s="136" t="s">
        <v>334</v>
      </c>
    </row>
    <row r="213" spans="2:7">
      <c r="B213" s="142" t="s">
        <v>361</v>
      </c>
      <c r="C213" s="136" t="s">
        <v>210</v>
      </c>
      <c r="D213" s="136" t="s">
        <v>362</v>
      </c>
      <c r="E213" s="139" t="s">
        <v>337</v>
      </c>
      <c r="F213" s="136" t="s">
        <v>210</v>
      </c>
      <c r="G213" s="136" t="s">
        <v>338</v>
      </c>
    </row>
    <row r="214" spans="2:7">
      <c r="B214" s="139" t="s">
        <v>365</v>
      </c>
      <c r="C214" s="136" t="s">
        <v>210</v>
      </c>
      <c r="D214" s="136" t="s">
        <v>366</v>
      </c>
      <c r="E214" s="139" t="s">
        <v>341</v>
      </c>
      <c r="F214" s="136" t="s">
        <v>210</v>
      </c>
      <c r="G214" s="136" t="s">
        <v>342</v>
      </c>
    </row>
    <row r="215" spans="2:7">
      <c r="B215" s="142" t="s">
        <v>369</v>
      </c>
      <c r="C215" s="136" t="s">
        <v>210</v>
      </c>
      <c r="D215" s="136" t="s">
        <v>370</v>
      </c>
      <c r="E215" s="142" t="s">
        <v>345</v>
      </c>
      <c r="F215" s="136" t="s">
        <v>210</v>
      </c>
      <c r="G215" s="136" t="s">
        <v>346</v>
      </c>
    </row>
    <row r="216" spans="2:7">
      <c r="B216" s="139" t="s">
        <v>373</v>
      </c>
      <c r="C216" s="136" t="s">
        <v>210</v>
      </c>
      <c r="D216" s="136" t="s">
        <v>374</v>
      </c>
      <c r="E216" s="139" t="s">
        <v>349</v>
      </c>
      <c r="F216" s="136" t="s">
        <v>210</v>
      </c>
      <c r="G216" s="136" t="s">
        <v>350</v>
      </c>
    </row>
    <row r="217" spans="2:7">
      <c r="B217" s="139" t="s">
        <v>377</v>
      </c>
      <c r="C217" s="136" t="s">
        <v>210</v>
      </c>
      <c r="D217" s="136" t="s">
        <v>378</v>
      </c>
      <c r="E217" s="142" t="s">
        <v>353</v>
      </c>
      <c r="F217" s="136" t="s">
        <v>210</v>
      </c>
      <c r="G217" s="136" t="s">
        <v>354</v>
      </c>
    </row>
    <row r="218" spans="2:7">
      <c r="B218" s="139" t="s">
        <v>381</v>
      </c>
      <c r="C218" s="136" t="s">
        <v>210</v>
      </c>
      <c r="D218" s="140" t="s">
        <v>382</v>
      </c>
      <c r="E218" s="143" t="s">
        <v>357</v>
      </c>
      <c r="F218" s="136" t="s">
        <v>210</v>
      </c>
      <c r="G218" s="136" t="s">
        <v>358</v>
      </c>
    </row>
    <row r="219" spans="2:7">
      <c r="B219" s="139" t="s">
        <v>385</v>
      </c>
      <c r="C219" s="136" t="s">
        <v>210</v>
      </c>
      <c r="D219" s="136" t="s">
        <v>386</v>
      </c>
      <c r="E219" s="142" t="s">
        <v>361</v>
      </c>
      <c r="F219" s="136" t="s">
        <v>210</v>
      </c>
      <c r="G219" s="136" t="s">
        <v>362</v>
      </c>
    </row>
    <row r="220" spans="2:7">
      <c r="B220" s="139" t="s">
        <v>389</v>
      </c>
      <c r="C220" s="136" t="s">
        <v>210</v>
      </c>
      <c r="D220" s="136" t="s">
        <v>390</v>
      </c>
      <c r="E220" s="139" t="s">
        <v>365</v>
      </c>
      <c r="F220" s="136" t="s">
        <v>210</v>
      </c>
      <c r="G220" s="136" t="s">
        <v>366</v>
      </c>
    </row>
    <row r="221" spans="2:7">
      <c r="B221" s="143" t="s">
        <v>393</v>
      </c>
      <c r="C221" s="136" t="s">
        <v>210</v>
      </c>
      <c r="D221" s="136" t="s">
        <v>394</v>
      </c>
      <c r="E221" s="142" t="s">
        <v>369</v>
      </c>
      <c r="F221" s="136" t="s">
        <v>210</v>
      </c>
      <c r="G221" s="136" t="s">
        <v>370</v>
      </c>
    </row>
    <row r="222" spans="2:7">
      <c r="B222" s="139" t="s">
        <v>397</v>
      </c>
      <c r="C222" s="136" t="s">
        <v>210</v>
      </c>
      <c r="D222" s="136" t="s">
        <v>398</v>
      </c>
      <c r="E222" s="139" t="s">
        <v>373</v>
      </c>
      <c r="F222" s="136" t="s">
        <v>210</v>
      </c>
      <c r="G222" s="136" t="s">
        <v>374</v>
      </c>
    </row>
    <row r="223" spans="2:7">
      <c r="B223" s="143" t="s">
        <v>401</v>
      </c>
      <c r="C223" s="136" t="s">
        <v>210</v>
      </c>
      <c r="D223" s="136" t="s">
        <v>402</v>
      </c>
      <c r="E223" s="139" t="s">
        <v>377</v>
      </c>
      <c r="F223" s="136" t="s">
        <v>210</v>
      </c>
      <c r="G223" s="136" t="s">
        <v>378</v>
      </c>
    </row>
    <row r="224" spans="2:7">
      <c r="B224" s="141" t="s">
        <v>405</v>
      </c>
      <c r="C224" s="136" t="s">
        <v>210</v>
      </c>
      <c r="D224" s="136" t="s">
        <v>406</v>
      </c>
      <c r="E224" s="139" t="s">
        <v>381</v>
      </c>
      <c r="F224" s="136" t="s">
        <v>210</v>
      </c>
      <c r="G224" s="140" t="s">
        <v>382</v>
      </c>
    </row>
    <row r="225" spans="2:7">
      <c r="B225" s="143" t="s">
        <v>409</v>
      </c>
      <c r="C225" s="136" t="s">
        <v>210</v>
      </c>
      <c r="D225" s="136" t="s">
        <v>410</v>
      </c>
      <c r="E225" s="139" t="s">
        <v>385</v>
      </c>
      <c r="F225" s="136" t="s">
        <v>210</v>
      </c>
      <c r="G225" s="136" t="s">
        <v>386</v>
      </c>
    </row>
    <row r="226" spans="2:7">
      <c r="B226" s="141" t="s">
        <v>412</v>
      </c>
      <c r="C226" s="136" t="s">
        <v>210</v>
      </c>
      <c r="D226" s="136" t="s">
        <v>413</v>
      </c>
      <c r="E226" s="139" t="s">
        <v>389</v>
      </c>
      <c r="F226" s="136" t="s">
        <v>210</v>
      </c>
      <c r="G226" s="136" t="s">
        <v>390</v>
      </c>
    </row>
    <row r="227" spans="2:7">
      <c r="B227" s="141" t="s">
        <v>416</v>
      </c>
      <c r="C227" s="136" t="s">
        <v>210</v>
      </c>
      <c r="D227" s="136" t="s">
        <v>417</v>
      </c>
      <c r="E227" s="143" t="s">
        <v>393</v>
      </c>
      <c r="F227" s="136" t="s">
        <v>210</v>
      </c>
      <c r="G227" s="136" t="s">
        <v>394</v>
      </c>
    </row>
    <row r="228" spans="2:7">
      <c r="B228" s="139" t="s">
        <v>420</v>
      </c>
      <c r="C228" s="136" t="s">
        <v>210</v>
      </c>
      <c r="D228" s="136" t="s">
        <v>421</v>
      </c>
      <c r="E228" s="139" t="s">
        <v>397</v>
      </c>
      <c r="F228" s="136" t="s">
        <v>210</v>
      </c>
      <c r="G228" s="136" t="s">
        <v>398</v>
      </c>
    </row>
    <row r="229" spans="2:7">
      <c r="B229" s="139" t="s">
        <v>424</v>
      </c>
      <c r="C229" s="136" t="s">
        <v>210</v>
      </c>
      <c r="D229" s="136" t="s">
        <v>425</v>
      </c>
      <c r="E229" s="143" t="s">
        <v>401</v>
      </c>
      <c r="F229" s="136" t="s">
        <v>210</v>
      </c>
      <c r="G229" s="136" t="s">
        <v>402</v>
      </c>
    </row>
    <row r="230" spans="2:7">
      <c r="B230" s="141" t="s">
        <v>427</v>
      </c>
      <c r="C230" s="136" t="s">
        <v>210</v>
      </c>
      <c r="D230" s="136" t="s">
        <v>428</v>
      </c>
      <c r="E230" s="141" t="s">
        <v>405</v>
      </c>
      <c r="F230" s="136" t="s">
        <v>210</v>
      </c>
      <c r="G230" s="136" t="s">
        <v>406</v>
      </c>
    </row>
    <row r="231" spans="2:7">
      <c r="B231" s="143" t="s">
        <v>431</v>
      </c>
      <c r="C231" s="136" t="s">
        <v>210</v>
      </c>
      <c r="D231" s="136" t="s">
        <v>432</v>
      </c>
      <c r="E231" s="143" t="s">
        <v>409</v>
      </c>
      <c r="F231" s="136" t="s">
        <v>210</v>
      </c>
      <c r="G231" s="136" t="s">
        <v>410</v>
      </c>
    </row>
    <row r="232" spans="2:7">
      <c r="B232" s="142" t="s">
        <v>435</v>
      </c>
      <c r="C232" s="136" t="s">
        <v>210</v>
      </c>
      <c r="D232" s="136" t="s">
        <v>436</v>
      </c>
      <c r="E232" s="141" t="s">
        <v>412</v>
      </c>
      <c r="F232" s="136" t="s">
        <v>210</v>
      </c>
      <c r="G232" s="136" t="s">
        <v>413</v>
      </c>
    </row>
    <row r="233" spans="2:7">
      <c r="B233" s="139" t="s">
        <v>439</v>
      </c>
      <c r="C233" s="136" t="s">
        <v>210</v>
      </c>
      <c r="D233" s="136" t="s">
        <v>440</v>
      </c>
      <c r="E233" s="141" t="s">
        <v>416</v>
      </c>
      <c r="F233" s="136" t="s">
        <v>210</v>
      </c>
      <c r="G233" s="136" t="s">
        <v>417</v>
      </c>
    </row>
    <row r="234" spans="2:7">
      <c r="B234" s="139" t="s">
        <v>443</v>
      </c>
      <c r="C234" s="136" t="s">
        <v>210</v>
      </c>
      <c r="D234" s="140" t="s">
        <v>444</v>
      </c>
      <c r="E234" s="139" t="s">
        <v>420</v>
      </c>
      <c r="F234" s="136" t="s">
        <v>210</v>
      </c>
      <c r="G234" s="136" t="s">
        <v>421</v>
      </c>
    </row>
    <row r="235" spans="2:7">
      <c r="B235" s="139" t="s">
        <v>447</v>
      </c>
      <c r="C235" s="136" t="s">
        <v>210</v>
      </c>
      <c r="D235" s="136" t="s">
        <v>448</v>
      </c>
      <c r="E235" s="139" t="s">
        <v>424</v>
      </c>
      <c r="F235" s="136" t="s">
        <v>210</v>
      </c>
      <c r="G235" s="136" t="s">
        <v>425</v>
      </c>
    </row>
    <row r="236" spans="2:7">
      <c r="B236" s="139" t="s">
        <v>451</v>
      </c>
      <c r="C236" s="136" t="s">
        <v>210</v>
      </c>
      <c r="D236" s="136" t="s">
        <v>452</v>
      </c>
      <c r="E236" s="141" t="s">
        <v>427</v>
      </c>
      <c r="F236" s="136" t="s">
        <v>210</v>
      </c>
      <c r="G236" s="136" t="s">
        <v>428</v>
      </c>
    </row>
    <row r="237" spans="2:7">
      <c r="B237" s="141" t="s">
        <v>455</v>
      </c>
      <c r="C237" s="136" t="s">
        <v>210</v>
      </c>
      <c r="D237" s="136" t="s">
        <v>456</v>
      </c>
      <c r="E237" s="143" t="s">
        <v>431</v>
      </c>
      <c r="F237" s="136" t="s">
        <v>210</v>
      </c>
      <c r="G237" s="136" t="s">
        <v>432</v>
      </c>
    </row>
    <row r="238" spans="2:7">
      <c r="B238" s="141" t="s">
        <v>459</v>
      </c>
      <c r="C238" s="136" t="s">
        <v>210</v>
      </c>
      <c r="D238" s="136" t="s">
        <v>460</v>
      </c>
      <c r="E238" s="142" t="s">
        <v>435</v>
      </c>
      <c r="F238" s="136" t="s">
        <v>210</v>
      </c>
      <c r="G238" s="136" t="s">
        <v>436</v>
      </c>
    </row>
    <row r="239" spans="2:7">
      <c r="B239" s="139" t="s">
        <v>463</v>
      </c>
      <c r="C239" s="136" t="s">
        <v>210</v>
      </c>
      <c r="D239" s="136" t="s">
        <v>464</v>
      </c>
      <c r="E239" s="139" t="s">
        <v>439</v>
      </c>
      <c r="F239" s="136" t="s">
        <v>210</v>
      </c>
      <c r="G239" s="136" t="s">
        <v>440</v>
      </c>
    </row>
    <row r="240" spans="2:7">
      <c r="B240" s="141" t="s">
        <v>467</v>
      </c>
      <c r="C240" s="136" t="s">
        <v>210</v>
      </c>
      <c r="D240" s="136" t="s">
        <v>468</v>
      </c>
      <c r="E240" s="139" t="s">
        <v>443</v>
      </c>
      <c r="F240" s="136" t="s">
        <v>210</v>
      </c>
      <c r="G240" s="140" t="s">
        <v>444</v>
      </c>
    </row>
    <row r="241" spans="2:7">
      <c r="B241" s="142" t="s">
        <v>470</v>
      </c>
      <c r="C241" s="136" t="s">
        <v>210</v>
      </c>
      <c r="D241" s="136" t="s">
        <v>471</v>
      </c>
      <c r="E241" s="139" t="s">
        <v>447</v>
      </c>
      <c r="F241" s="136" t="s">
        <v>210</v>
      </c>
      <c r="G241" s="136" t="s">
        <v>448</v>
      </c>
    </row>
    <row r="242" spans="2:7">
      <c r="B242" s="142" t="s">
        <v>474</v>
      </c>
      <c r="C242" s="136" t="s">
        <v>210</v>
      </c>
      <c r="D242" s="136" t="s">
        <v>475</v>
      </c>
      <c r="E242" s="139" t="s">
        <v>451</v>
      </c>
      <c r="F242" s="136" t="s">
        <v>210</v>
      </c>
      <c r="G242" s="136" t="s">
        <v>452</v>
      </c>
    </row>
    <row r="243" spans="2:7">
      <c r="B243" s="141" t="s">
        <v>478</v>
      </c>
      <c r="C243" s="136" t="s">
        <v>210</v>
      </c>
      <c r="D243" s="136" t="s">
        <v>479</v>
      </c>
      <c r="E243" s="141" t="s">
        <v>455</v>
      </c>
      <c r="F243" s="136" t="s">
        <v>210</v>
      </c>
      <c r="G243" s="136" t="s">
        <v>456</v>
      </c>
    </row>
    <row r="244" spans="2:7">
      <c r="B244" s="139" t="s">
        <v>481</v>
      </c>
      <c r="C244" s="136" t="s">
        <v>210</v>
      </c>
      <c r="D244" s="136" t="s">
        <v>482</v>
      </c>
      <c r="E244" s="141" t="s">
        <v>459</v>
      </c>
      <c r="F244" s="136" t="s">
        <v>210</v>
      </c>
      <c r="G244" s="136" t="s">
        <v>460</v>
      </c>
    </row>
    <row r="245" spans="2:7">
      <c r="B245" s="143" t="s">
        <v>485</v>
      </c>
      <c r="C245" s="136" t="s">
        <v>486</v>
      </c>
      <c r="D245" s="136" t="s">
        <v>487</v>
      </c>
      <c r="E245" s="139" t="s">
        <v>463</v>
      </c>
      <c r="F245" s="136" t="s">
        <v>210</v>
      </c>
      <c r="G245" s="136" t="s">
        <v>464</v>
      </c>
    </row>
    <row r="246" spans="2:7">
      <c r="B246" s="139" t="s">
        <v>490</v>
      </c>
      <c r="C246" s="136" t="s">
        <v>486</v>
      </c>
      <c r="D246" s="136" t="s">
        <v>491</v>
      </c>
      <c r="E246" s="141" t="s">
        <v>467</v>
      </c>
      <c r="F246" s="136" t="s">
        <v>210</v>
      </c>
      <c r="G246" s="136" t="s">
        <v>468</v>
      </c>
    </row>
    <row r="247" spans="2:7">
      <c r="B247" s="139" t="s">
        <v>494</v>
      </c>
      <c r="C247" s="136" t="s">
        <v>495</v>
      </c>
      <c r="D247" s="136" t="s">
        <v>487</v>
      </c>
      <c r="E247" s="142" t="s">
        <v>470</v>
      </c>
      <c r="F247" s="136" t="s">
        <v>210</v>
      </c>
      <c r="G247" s="136" t="s">
        <v>471</v>
      </c>
    </row>
    <row r="248" spans="2:7">
      <c r="B248" s="138" t="s">
        <v>498</v>
      </c>
      <c r="C248" s="138" t="s">
        <v>495</v>
      </c>
      <c r="D248" s="140" t="s">
        <v>499</v>
      </c>
      <c r="E248" s="142" t="s">
        <v>474</v>
      </c>
      <c r="F248" s="136" t="s">
        <v>210</v>
      </c>
      <c r="G248" s="136" t="s">
        <v>475</v>
      </c>
    </row>
    <row r="249" spans="2:7">
      <c r="B249" s="144" t="s">
        <v>502</v>
      </c>
      <c r="C249" s="138" t="s">
        <v>495</v>
      </c>
      <c r="D249" s="145" t="s">
        <v>503</v>
      </c>
      <c r="E249" s="141" t="s">
        <v>478</v>
      </c>
      <c r="F249" s="136" t="s">
        <v>210</v>
      </c>
      <c r="G249" s="136" t="s">
        <v>479</v>
      </c>
    </row>
    <row r="250" spans="2:7">
      <c r="B250" s="144" t="s">
        <v>506</v>
      </c>
      <c r="C250" s="138" t="s">
        <v>495</v>
      </c>
      <c r="D250" s="145" t="s">
        <v>507</v>
      </c>
      <c r="E250" s="139" t="s">
        <v>481</v>
      </c>
      <c r="F250" s="136" t="s">
        <v>210</v>
      </c>
      <c r="G250" s="136" t="s">
        <v>482</v>
      </c>
    </row>
    <row r="251" spans="2:7">
      <c r="B251" s="142" t="s">
        <v>510</v>
      </c>
      <c r="C251" s="136" t="s">
        <v>495</v>
      </c>
      <c r="D251" s="136" t="s">
        <v>511</v>
      </c>
      <c r="E251" s="143" t="s">
        <v>485</v>
      </c>
      <c r="F251" s="136" t="s">
        <v>486</v>
      </c>
      <c r="G251" s="136" t="s">
        <v>487</v>
      </c>
    </row>
    <row r="252" spans="2:7">
      <c r="B252" s="144" t="s">
        <v>514</v>
      </c>
      <c r="C252" s="138" t="s">
        <v>495</v>
      </c>
      <c r="D252" s="145" t="s">
        <v>419</v>
      </c>
      <c r="E252" s="139" t="s">
        <v>490</v>
      </c>
      <c r="F252" s="136" t="s">
        <v>486</v>
      </c>
      <c r="G252" s="136" t="s">
        <v>491</v>
      </c>
    </row>
    <row r="253" spans="2:7">
      <c r="B253" s="136" t="s">
        <v>517</v>
      </c>
      <c r="C253" s="138" t="s">
        <v>495</v>
      </c>
      <c r="D253" s="140" t="s">
        <v>309</v>
      </c>
      <c r="E253" s="139" t="s">
        <v>494</v>
      </c>
      <c r="F253" s="136" t="s">
        <v>495</v>
      </c>
      <c r="G253" s="136" t="s">
        <v>487</v>
      </c>
    </row>
    <row r="254" spans="2:7">
      <c r="B254" s="138" t="s">
        <v>520</v>
      </c>
      <c r="C254" s="138" t="s">
        <v>495</v>
      </c>
      <c r="D254" s="140" t="s">
        <v>484</v>
      </c>
      <c r="E254" s="138" t="s">
        <v>498</v>
      </c>
      <c r="F254" s="138" t="s">
        <v>495</v>
      </c>
      <c r="G254" s="140" t="s">
        <v>499</v>
      </c>
    </row>
    <row r="255" spans="2:7">
      <c r="B255" s="144" t="s">
        <v>523</v>
      </c>
      <c r="C255" s="138" t="s">
        <v>524</v>
      </c>
      <c r="D255" s="145" t="s">
        <v>525</v>
      </c>
      <c r="E255" s="144" t="s">
        <v>502</v>
      </c>
      <c r="F255" s="138" t="s">
        <v>495</v>
      </c>
      <c r="G255" s="145" t="s">
        <v>503</v>
      </c>
    </row>
    <row r="256" spans="2:7">
      <c r="B256" s="139" t="s">
        <v>528</v>
      </c>
      <c r="C256" s="136" t="s">
        <v>524</v>
      </c>
      <c r="D256" s="136" t="s">
        <v>529</v>
      </c>
      <c r="E256" s="144" t="s">
        <v>506</v>
      </c>
      <c r="F256" s="138" t="s">
        <v>495</v>
      </c>
      <c r="G256" s="145" t="s">
        <v>507</v>
      </c>
    </row>
    <row r="257" spans="2:7">
      <c r="B257" s="147" t="s">
        <v>532</v>
      </c>
      <c r="C257" s="147" t="s">
        <v>533</v>
      </c>
      <c r="D257" s="147" t="s">
        <v>211</v>
      </c>
      <c r="E257" s="142" t="s">
        <v>510</v>
      </c>
      <c r="F257" s="136" t="s">
        <v>495</v>
      </c>
      <c r="G257" s="136" t="s">
        <v>511</v>
      </c>
    </row>
    <row r="258" spans="2:7">
      <c r="B258" s="147" t="s">
        <v>536</v>
      </c>
      <c r="C258" s="147" t="s">
        <v>533</v>
      </c>
      <c r="D258" s="147" t="s">
        <v>219</v>
      </c>
      <c r="E258" s="144" t="s">
        <v>514</v>
      </c>
      <c r="F258" s="138" t="s">
        <v>495</v>
      </c>
      <c r="G258" s="145" t="s">
        <v>419</v>
      </c>
    </row>
    <row r="259" spans="2:7">
      <c r="B259" s="147" t="s">
        <v>539</v>
      </c>
      <c r="C259" s="147" t="s">
        <v>533</v>
      </c>
      <c r="D259" s="147" t="s">
        <v>540</v>
      </c>
      <c r="E259" s="136" t="s">
        <v>517</v>
      </c>
      <c r="F259" s="138" t="s">
        <v>495</v>
      </c>
      <c r="G259" s="140" t="s">
        <v>309</v>
      </c>
    </row>
    <row r="260" spans="2:7">
      <c r="B260" s="147" t="s">
        <v>543</v>
      </c>
      <c r="C260" s="147" t="s">
        <v>533</v>
      </c>
      <c r="D260" s="147" t="s">
        <v>544</v>
      </c>
      <c r="E260" s="138" t="s">
        <v>520</v>
      </c>
      <c r="F260" s="138" t="s">
        <v>495</v>
      </c>
      <c r="G260" s="140" t="s">
        <v>484</v>
      </c>
    </row>
    <row r="261" spans="2:7">
      <c r="B261" s="147" t="s">
        <v>547</v>
      </c>
      <c r="C261" s="147" t="s">
        <v>533</v>
      </c>
      <c r="D261" s="147" t="s">
        <v>511</v>
      </c>
      <c r="E261" s="144" t="s">
        <v>523</v>
      </c>
      <c r="F261" s="138" t="s">
        <v>524</v>
      </c>
      <c r="G261" s="145" t="s">
        <v>525</v>
      </c>
    </row>
    <row r="262" spans="2:7">
      <c r="B262" s="147" t="s">
        <v>550</v>
      </c>
      <c r="C262" s="147" t="s">
        <v>533</v>
      </c>
      <c r="D262" s="147" t="s">
        <v>309</v>
      </c>
      <c r="E262" s="139" t="s">
        <v>528</v>
      </c>
      <c r="F262" s="136" t="s">
        <v>524</v>
      </c>
      <c r="G262" s="136" t="s">
        <v>529</v>
      </c>
    </row>
    <row r="263" spans="2:7">
      <c r="B263" s="147" t="s">
        <v>553</v>
      </c>
      <c r="C263" s="147" t="s">
        <v>533</v>
      </c>
      <c r="D263" s="147" t="s">
        <v>554</v>
      </c>
      <c r="E263" s="147" t="s">
        <v>532</v>
      </c>
      <c r="F263" s="147" t="s">
        <v>533</v>
      </c>
      <c r="G263" s="147" t="s">
        <v>211</v>
      </c>
    </row>
    <row r="264" spans="2:7">
      <c r="B264" s="147" t="s">
        <v>556</v>
      </c>
      <c r="C264" s="147" t="s">
        <v>533</v>
      </c>
      <c r="D264" s="147" t="s">
        <v>557</v>
      </c>
      <c r="E264" s="147" t="s">
        <v>536</v>
      </c>
      <c r="F264" s="147" t="s">
        <v>533</v>
      </c>
      <c r="G264" s="147" t="s">
        <v>219</v>
      </c>
    </row>
    <row r="265" spans="2:7">
      <c r="B265" s="147" t="s">
        <v>561</v>
      </c>
      <c r="C265" s="147" t="s">
        <v>533</v>
      </c>
      <c r="D265" s="147" t="s">
        <v>562</v>
      </c>
      <c r="E265" s="147" t="s">
        <v>539</v>
      </c>
      <c r="F265" s="147" t="s">
        <v>533</v>
      </c>
      <c r="G265" s="147" t="s">
        <v>540</v>
      </c>
    </row>
    <row r="266" spans="2:7">
      <c r="B266" s="147" t="s">
        <v>565</v>
      </c>
      <c r="C266" s="147" t="s">
        <v>533</v>
      </c>
      <c r="D266" s="147" t="s">
        <v>566</v>
      </c>
      <c r="E266" s="147" t="s">
        <v>543</v>
      </c>
      <c r="F266" s="147" t="s">
        <v>533</v>
      </c>
      <c r="G266" s="147" t="s">
        <v>544</v>
      </c>
    </row>
    <row r="267" spans="2:7">
      <c r="B267" s="147" t="s">
        <v>569</v>
      </c>
      <c r="C267" s="147" t="s">
        <v>533</v>
      </c>
      <c r="D267" s="147" t="s">
        <v>570</v>
      </c>
      <c r="E267" s="147" t="s">
        <v>547</v>
      </c>
      <c r="F267" s="147" t="s">
        <v>533</v>
      </c>
      <c r="G267" s="147" t="s">
        <v>511</v>
      </c>
    </row>
    <row r="268" spans="2:7">
      <c r="B268" s="147" t="s">
        <v>573</v>
      </c>
      <c r="C268" s="147" t="s">
        <v>533</v>
      </c>
      <c r="D268" s="147" t="s">
        <v>574</v>
      </c>
      <c r="E268" s="147" t="s">
        <v>550</v>
      </c>
      <c r="F268" s="147" t="s">
        <v>533</v>
      </c>
      <c r="G268" s="147" t="s">
        <v>309</v>
      </c>
    </row>
    <row r="269" spans="2:7">
      <c r="B269" s="147" t="s">
        <v>577</v>
      </c>
      <c r="C269" s="147" t="s">
        <v>533</v>
      </c>
      <c r="D269" s="147" t="s">
        <v>578</v>
      </c>
      <c r="E269" s="147" t="s">
        <v>553</v>
      </c>
      <c r="F269" s="147" t="s">
        <v>533</v>
      </c>
      <c r="G269" s="147" t="s">
        <v>554</v>
      </c>
    </row>
    <row r="270" spans="2:7">
      <c r="B270" s="147" t="s">
        <v>581</v>
      </c>
      <c r="C270" s="147" t="s">
        <v>533</v>
      </c>
      <c r="D270" s="147" t="s">
        <v>582</v>
      </c>
      <c r="E270" s="147" t="s">
        <v>556</v>
      </c>
      <c r="F270" s="147" t="s">
        <v>533</v>
      </c>
      <c r="G270" s="147" t="s">
        <v>557</v>
      </c>
    </row>
    <row r="271" spans="2:7">
      <c r="B271" s="147" t="s">
        <v>584</v>
      </c>
      <c r="C271" s="147" t="s">
        <v>533</v>
      </c>
      <c r="D271" s="147" t="s">
        <v>585</v>
      </c>
      <c r="E271" s="147" t="s">
        <v>561</v>
      </c>
      <c r="F271" s="147" t="s">
        <v>533</v>
      </c>
      <c r="G271" s="147" t="s">
        <v>562</v>
      </c>
    </row>
    <row r="272" spans="2:7">
      <c r="B272" s="147" t="s">
        <v>588</v>
      </c>
      <c r="C272" s="147" t="s">
        <v>533</v>
      </c>
      <c r="D272" s="147" t="s">
        <v>589</v>
      </c>
      <c r="E272" s="147" t="s">
        <v>565</v>
      </c>
      <c r="F272" s="147" t="s">
        <v>533</v>
      </c>
      <c r="G272" s="147" t="s">
        <v>566</v>
      </c>
    </row>
    <row r="273" spans="2:7">
      <c r="B273" s="147" t="s">
        <v>592</v>
      </c>
      <c r="C273" s="147" t="s">
        <v>533</v>
      </c>
      <c r="D273" s="147" t="s">
        <v>593</v>
      </c>
      <c r="E273" s="147" t="s">
        <v>569</v>
      </c>
      <c r="F273" s="147" t="s">
        <v>533</v>
      </c>
      <c r="G273" s="147" t="s">
        <v>570</v>
      </c>
    </row>
    <row r="274" spans="2:7">
      <c r="B274" s="147" t="s">
        <v>596</v>
      </c>
      <c r="C274" s="147" t="s">
        <v>533</v>
      </c>
      <c r="D274" s="147" t="s">
        <v>283</v>
      </c>
      <c r="E274" s="147" t="s">
        <v>573</v>
      </c>
      <c r="F274" s="147" t="s">
        <v>533</v>
      </c>
      <c r="G274" s="147" t="s">
        <v>574</v>
      </c>
    </row>
    <row r="275" spans="2:7">
      <c r="B275" s="147" t="s">
        <v>599</v>
      </c>
      <c r="C275" s="147" t="s">
        <v>533</v>
      </c>
      <c r="D275" s="147" t="s">
        <v>600</v>
      </c>
      <c r="E275" s="147" t="s">
        <v>577</v>
      </c>
      <c r="F275" s="147" t="s">
        <v>533</v>
      </c>
      <c r="G275" s="147" t="s">
        <v>578</v>
      </c>
    </row>
    <row r="276" spans="2:7">
      <c r="B276" s="147" t="s">
        <v>602</v>
      </c>
      <c r="C276" s="147" t="s">
        <v>533</v>
      </c>
      <c r="D276" s="147" t="s">
        <v>603</v>
      </c>
      <c r="E276" s="147" t="s">
        <v>581</v>
      </c>
      <c r="F276" s="147" t="s">
        <v>533</v>
      </c>
      <c r="G276" s="147" t="s">
        <v>582</v>
      </c>
    </row>
    <row r="277" spans="2:7">
      <c r="B277" s="147" t="s">
        <v>606</v>
      </c>
      <c r="C277" s="147" t="s">
        <v>533</v>
      </c>
      <c r="D277" s="147" t="s">
        <v>607</v>
      </c>
      <c r="E277" s="147" t="s">
        <v>584</v>
      </c>
      <c r="F277" s="147" t="s">
        <v>533</v>
      </c>
      <c r="G277" s="147" t="s">
        <v>585</v>
      </c>
    </row>
    <row r="278" spans="2:7">
      <c r="B278" s="147" t="s">
        <v>610</v>
      </c>
      <c r="C278" s="147" t="s">
        <v>533</v>
      </c>
      <c r="D278" s="147" t="s">
        <v>311</v>
      </c>
      <c r="E278" s="147" t="s">
        <v>588</v>
      </c>
      <c r="F278" s="147" t="s">
        <v>533</v>
      </c>
      <c r="G278" s="147" t="s">
        <v>589</v>
      </c>
    </row>
    <row r="279" spans="2:7">
      <c r="B279" s="147" t="s">
        <v>613</v>
      </c>
      <c r="C279" s="147" t="s">
        <v>614</v>
      </c>
      <c r="D279" s="147" t="s">
        <v>615</v>
      </c>
      <c r="E279" s="147" t="s">
        <v>592</v>
      </c>
      <c r="F279" s="147" t="s">
        <v>533</v>
      </c>
      <c r="G279" s="147" t="s">
        <v>593</v>
      </c>
    </row>
    <row r="280" spans="2:7">
      <c r="B280" s="139" t="s">
        <v>618</v>
      </c>
      <c r="C280" s="138" t="s">
        <v>619</v>
      </c>
      <c r="D280" s="138" t="s">
        <v>620</v>
      </c>
      <c r="E280" s="147" t="s">
        <v>596</v>
      </c>
      <c r="F280" s="147" t="s">
        <v>533</v>
      </c>
      <c r="G280" s="147" t="s">
        <v>283</v>
      </c>
    </row>
    <row r="281" spans="2:7">
      <c r="B281" s="142" t="s">
        <v>623</v>
      </c>
      <c r="C281" s="136" t="s">
        <v>619</v>
      </c>
      <c r="D281" s="140" t="s">
        <v>615</v>
      </c>
      <c r="E281" s="147" t="s">
        <v>599</v>
      </c>
      <c r="F281" s="147" t="s">
        <v>533</v>
      </c>
      <c r="G281" s="147" t="s">
        <v>600</v>
      </c>
    </row>
    <row r="282" spans="2:7">
      <c r="B282" s="139" t="s">
        <v>626</v>
      </c>
      <c r="C282" s="138" t="s">
        <v>619</v>
      </c>
      <c r="D282" s="138" t="s">
        <v>225</v>
      </c>
      <c r="E282" s="147" t="s">
        <v>602</v>
      </c>
      <c r="F282" s="147" t="s">
        <v>533</v>
      </c>
      <c r="G282" s="147" t="s">
        <v>603</v>
      </c>
    </row>
    <row r="283" spans="2:7">
      <c r="B283" s="139" t="s">
        <v>178</v>
      </c>
      <c r="C283" s="138" t="s">
        <v>619</v>
      </c>
      <c r="D283" s="138" t="s">
        <v>629</v>
      </c>
      <c r="E283" s="147" t="s">
        <v>606</v>
      </c>
      <c r="F283" s="147" t="s">
        <v>533</v>
      </c>
      <c r="G283" s="147" t="s">
        <v>607</v>
      </c>
    </row>
    <row r="284" spans="2:7">
      <c r="B284" s="142" t="s">
        <v>631</v>
      </c>
      <c r="C284" s="136" t="s">
        <v>619</v>
      </c>
      <c r="D284" s="140" t="s">
        <v>632</v>
      </c>
      <c r="E284" s="147" t="s">
        <v>610</v>
      </c>
      <c r="F284" s="147" t="s">
        <v>533</v>
      </c>
      <c r="G284" s="147" t="s">
        <v>311</v>
      </c>
    </row>
    <row r="285" spans="2:7">
      <c r="B285" s="139" t="s">
        <v>634</v>
      </c>
      <c r="C285" s="138" t="s">
        <v>619</v>
      </c>
      <c r="D285" s="138" t="s">
        <v>635</v>
      </c>
      <c r="E285" s="147" t="s">
        <v>613</v>
      </c>
      <c r="F285" s="147" t="s">
        <v>614</v>
      </c>
      <c r="G285" s="147" t="s">
        <v>615</v>
      </c>
    </row>
    <row r="286" spans="2:7">
      <c r="B286" s="139" t="s">
        <v>179</v>
      </c>
      <c r="C286" s="138" t="s">
        <v>619</v>
      </c>
      <c r="D286" s="138" t="s">
        <v>638</v>
      </c>
      <c r="E286" s="139" t="s">
        <v>618</v>
      </c>
      <c r="F286" s="138" t="s">
        <v>619</v>
      </c>
      <c r="G286" s="138" t="s">
        <v>620</v>
      </c>
    </row>
    <row r="287" spans="2:7">
      <c r="B287" s="142" t="s">
        <v>641</v>
      </c>
      <c r="C287" s="136" t="s">
        <v>619</v>
      </c>
      <c r="D287" s="136" t="s">
        <v>642</v>
      </c>
      <c r="E287" s="142" t="s">
        <v>623</v>
      </c>
      <c r="F287" s="136" t="s">
        <v>619</v>
      </c>
      <c r="G287" s="140" t="s">
        <v>615</v>
      </c>
    </row>
    <row r="288" spans="2:7">
      <c r="B288" s="141" t="s">
        <v>645</v>
      </c>
      <c r="C288" s="138" t="s">
        <v>619</v>
      </c>
      <c r="D288" s="138" t="s">
        <v>646</v>
      </c>
      <c r="E288" s="139" t="s">
        <v>626</v>
      </c>
      <c r="F288" s="138" t="s">
        <v>619</v>
      </c>
      <c r="G288" s="138" t="s">
        <v>225</v>
      </c>
    </row>
    <row r="289" spans="2:7">
      <c r="B289" s="139" t="s">
        <v>649</v>
      </c>
      <c r="C289" s="138" t="s">
        <v>619</v>
      </c>
      <c r="D289" s="138" t="s">
        <v>235</v>
      </c>
      <c r="E289" s="139" t="s">
        <v>178</v>
      </c>
      <c r="F289" s="138" t="s">
        <v>619</v>
      </c>
      <c r="G289" s="138" t="s">
        <v>629</v>
      </c>
    </row>
    <row r="290" spans="2:7">
      <c r="B290" s="143" t="s">
        <v>653</v>
      </c>
      <c r="C290" s="138" t="s">
        <v>619</v>
      </c>
      <c r="D290" s="138" t="s">
        <v>654</v>
      </c>
      <c r="E290" s="142" t="s">
        <v>631</v>
      </c>
      <c r="F290" s="136" t="s">
        <v>619</v>
      </c>
      <c r="G290" s="140" t="s">
        <v>632</v>
      </c>
    </row>
    <row r="291" spans="2:7">
      <c r="B291" s="139" t="s">
        <v>656</v>
      </c>
      <c r="C291" s="138" t="s">
        <v>619</v>
      </c>
      <c r="D291" s="138" t="s">
        <v>657</v>
      </c>
      <c r="E291" s="139" t="s">
        <v>634</v>
      </c>
      <c r="F291" s="138" t="s">
        <v>619</v>
      </c>
      <c r="G291" s="138" t="s">
        <v>635</v>
      </c>
    </row>
    <row r="292" spans="2:7">
      <c r="B292" s="139" t="s">
        <v>660</v>
      </c>
      <c r="C292" s="138" t="s">
        <v>619</v>
      </c>
      <c r="D292" s="138" t="s">
        <v>511</v>
      </c>
      <c r="E292" s="139" t="s">
        <v>179</v>
      </c>
      <c r="F292" s="138" t="s">
        <v>619</v>
      </c>
      <c r="G292" s="138" t="s">
        <v>638</v>
      </c>
    </row>
    <row r="293" spans="2:7">
      <c r="B293" s="139" t="s">
        <v>663</v>
      </c>
      <c r="C293" s="138" t="s">
        <v>619</v>
      </c>
      <c r="D293" s="138" t="s">
        <v>239</v>
      </c>
      <c r="E293" s="142" t="s">
        <v>641</v>
      </c>
      <c r="F293" s="136" t="s">
        <v>619</v>
      </c>
      <c r="G293" s="136" t="s">
        <v>642</v>
      </c>
    </row>
    <row r="294" spans="2:7">
      <c r="B294" s="142" t="s">
        <v>666</v>
      </c>
      <c r="C294" s="138" t="s">
        <v>619</v>
      </c>
      <c r="D294" s="138" t="s">
        <v>667</v>
      </c>
      <c r="E294" s="141" t="s">
        <v>645</v>
      </c>
      <c r="F294" s="138" t="s">
        <v>619</v>
      </c>
      <c r="G294" s="138" t="s">
        <v>646</v>
      </c>
    </row>
    <row r="295" spans="2:7">
      <c r="B295" s="139" t="s">
        <v>669</v>
      </c>
      <c r="C295" s="138" t="s">
        <v>619</v>
      </c>
      <c r="D295" s="138" t="s">
        <v>670</v>
      </c>
      <c r="E295" s="139" t="s">
        <v>649</v>
      </c>
      <c r="F295" s="138" t="s">
        <v>619</v>
      </c>
      <c r="G295" s="138" t="s">
        <v>235</v>
      </c>
    </row>
    <row r="296" spans="2:7">
      <c r="B296" s="139" t="s">
        <v>673</v>
      </c>
      <c r="C296" s="138" t="s">
        <v>619</v>
      </c>
      <c r="D296" s="138" t="s">
        <v>674</v>
      </c>
      <c r="E296" s="143" t="s">
        <v>653</v>
      </c>
      <c r="F296" s="138" t="s">
        <v>619</v>
      </c>
      <c r="G296" s="138" t="s">
        <v>654</v>
      </c>
    </row>
    <row r="297" spans="2:7">
      <c r="B297" s="139" t="s">
        <v>677</v>
      </c>
      <c r="C297" s="138" t="s">
        <v>619</v>
      </c>
      <c r="D297" s="138" t="s">
        <v>678</v>
      </c>
      <c r="E297" s="139" t="s">
        <v>656</v>
      </c>
      <c r="F297" s="138" t="s">
        <v>619</v>
      </c>
      <c r="G297" s="138" t="s">
        <v>657</v>
      </c>
    </row>
    <row r="298" spans="2:7">
      <c r="B298" s="139" t="s">
        <v>681</v>
      </c>
      <c r="C298" s="138" t="s">
        <v>619</v>
      </c>
      <c r="D298" s="138" t="s">
        <v>682</v>
      </c>
      <c r="E298" s="139" t="s">
        <v>660</v>
      </c>
      <c r="F298" s="138" t="s">
        <v>619</v>
      </c>
      <c r="G298" s="138" t="s">
        <v>511</v>
      </c>
    </row>
    <row r="299" spans="2:7">
      <c r="B299" s="139" t="s">
        <v>685</v>
      </c>
      <c r="C299" s="138" t="s">
        <v>619</v>
      </c>
      <c r="D299" s="138" t="s">
        <v>686</v>
      </c>
      <c r="E299" s="139" t="s">
        <v>663</v>
      </c>
      <c r="F299" s="138" t="s">
        <v>619</v>
      </c>
      <c r="G299" s="138" t="s">
        <v>239</v>
      </c>
    </row>
    <row r="300" spans="2:7">
      <c r="B300" s="139" t="s">
        <v>688</v>
      </c>
      <c r="C300" s="138" t="s">
        <v>619</v>
      </c>
      <c r="D300" s="138" t="s">
        <v>689</v>
      </c>
      <c r="E300" s="142" t="s">
        <v>666</v>
      </c>
      <c r="F300" s="138" t="s">
        <v>619</v>
      </c>
      <c r="G300" s="138" t="s">
        <v>667</v>
      </c>
    </row>
    <row r="301" spans="2:7">
      <c r="B301" s="143" t="s">
        <v>692</v>
      </c>
      <c r="C301" s="136" t="s">
        <v>619</v>
      </c>
      <c r="D301" s="136" t="s">
        <v>693</v>
      </c>
      <c r="E301" s="139" t="s">
        <v>669</v>
      </c>
      <c r="F301" s="138" t="s">
        <v>619</v>
      </c>
      <c r="G301" s="138" t="s">
        <v>670</v>
      </c>
    </row>
    <row r="302" spans="2:7">
      <c r="B302" s="139" t="s">
        <v>695</v>
      </c>
      <c r="C302" s="138" t="s">
        <v>619</v>
      </c>
      <c r="D302" s="138" t="s">
        <v>253</v>
      </c>
      <c r="E302" s="139" t="s">
        <v>673</v>
      </c>
      <c r="F302" s="138" t="s">
        <v>619</v>
      </c>
      <c r="G302" s="138" t="s">
        <v>674</v>
      </c>
    </row>
    <row r="303" spans="2:7">
      <c r="B303" s="143" t="s">
        <v>697</v>
      </c>
      <c r="C303" s="138" t="s">
        <v>619</v>
      </c>
      <c r="D303" s="138" t="s">
        <v>257</v>
      </c>
      <c r="E303" s="139" t="s">
        <v>677</v>
      </c>
      <c r="F303" s="138" t="s">
        <v>619</v>
      </c>
      <c r="G303" s="138" t="s">
        <v>678</v>
      </c>
    </row>
    <row r="304" spans="2:7">
      <c r="B304" s="143" t="s">
        <v>699</v>
      </c>
      <c r="C304" s="136" t="s">
        <v>619</v>
      </c>
      <c r="D304" s="136" t="s">
        <v>700</v>
      </c>
      <c r="E304" s="139" t="s">
        <v>681</v>
      </c>
      <c r="F304" s="138" t="s">
        <v>619</v>
      </c>
      <c r="G304" s="138" t="s">
        <v>682</v>
      </c>
    </row>
    <row r="305" spans="2:7">
      <c r="B305" s="139" t="s">
        <v>703</v>
      </c>
      <c r="C305" s="138" t="s">
        <v>619</v>
      </c>
      <c r="D305" s="138" t="s">
        <v>704</v>
      </c>
      <c r="E305" s="139" t="s">
        <v>685</v>
      </c>
      <c r="F305" s="138" t="s">
        <v>619</v>
      </c>
      <c r="G305" s="138" t="s">
        <v>686</v>
      </c>
    </row>
    <row r="306" spans="2:7">
      <c r="B306" s="143" t="s">
        <v>707</v>
      </c>
      <c r="C306" s="136" t="s">
        <v>619</v>
      </c>
      <c r="D306" s="136" t="s">
        <v>708</v>
      </c>
      <c r="E306" s="139" t="s">
        <v>688</v>
      </c>
      <c r="F306" s="138" t="s">
        <v>619</v>
      </c>
      <c r="G306" s="138" t="s">
        <v>689</v>
      </c>
    </row>
    <row r="307" spans="2:7">
      <c r="B307" s="142" t="s">
        <v>710</v>
      </c>
      <c r="C307" s="136" t="s">
        <v>619</v>
      </c>
      <c r="D307" s="136" t="s">
        <v>711</v>
      </c>
      <c r="E307" s="143" t="s">
        <v>692</v>
      </c>
      <c r="F307" s="136" t="s">
        <v>619</v>
      </c>
      <c r="G307" s="136" t="s">
        <v>693</v>
      </c>
    </row>
    <row r="308" spans="2:7">
      <c r="B308" s="139" t="s">
        <v>713</v>
      </c>
      <c r="C308" s="136" t="s">
        <v>619</v>
      </c>
      <c r="D308" s="136" t="s">
        <v>714</v>
      </c>
      <c r="E308" s="139" t="s">
        <v>695</v>
      </c>
      <c r="F308" s="138" t="s">
        <v>619</v>
      </c>
      <c r="G308" s="138" t="s">
        <v>253</v>
      </c>
    </row>
    <row r="309" spans="2:7">
      <c r="B309" s="139" t="s">
        <v>716</v>
      </c>
      <c r="C309" s="138" t="s">
        <v>619</v>
      </c>
      <c r="D309" s="138" t="s">
        <v>717</v>
      </c>
      <c r="E309" s="143" t="s">
        <v>697</v>
      </c>
      <c r="F309" s="138" t="s">
        <v>619</v>
      </c>
      <c r="G309" s="138" t="s">
        <v>257</v>
      </c>
    </row>
    <row r="310" spans="2:7">
      <c r="B310" s="139" t="s">
        <v>720</v>
      </c>
      <c r="C310" s="138" t="s">
        <v>619</v>
      </c>
      <c r="D310" s="138" t="s">
        <v>721</v>
      </c>
      <c r="E310" s="143" t="s">
        <v>699</v>
      </c>
      <c r="F310" s="136" t="s">
        <v>619</v>
      </c>
      <c r="G310" s="136" t="s">
        <v>700</v>
      </c>
    </row>
    <row r="311" spans="2:7">
      <c r="B311" s="139" t="s">
        <v>723</v>
      </c>
      <c r="C311" s="138" t="s">
        <v>619</v>
      </c>
      <c r="D311" s="138" t="s">
        <v>724</v>
      </c>
      <c r="E311" s="139" t="s">
        <v>703</v>
      </c>
      <c r="F311" s="138" t="s">
        <v>619</v>
      </c>
      <c r="G311" s="138" t="s">
        <v>704</v>
      </c>
    </row>
    <row r="312" spans="2:7">
      <c r="B312" s="143" t="s">
        <v>727</v>
      </c>
      <c r="C312" s="136" t="s">
        <v>619</v>
      </c>
      <c r="D312" s="136" t="s">
        <v>728</v>
      </c>
      <c r="E312" s="143" t="s">
        <v>707</v>
      </c>
      <c r="F312" s="136" t="s">
        <v>619</v>
      </c>
      <c r="G312" s="136" t="s">
        <v>708</v>
      </c>
    </row>
    <row r="313" spans="2:7">
      <c r="B313" s="139" t="s">
        <v>730</v>
      </c>
      <c r="C313" s="138" t="s">
        <v>619</v>
      </c>
      <c r="D313" s="138" t="s">
        <v>334</v>
      </c>
      <c r="E313" s="142" t="s">
        <v>710</v>
      </c>
      <c r="F313" s="136" t="s">
        <v>619</v>
      </c>
      <c r="G313" s="136" t="s">
        <v>711</v>
      </c>
    </row>
    <row r="314" spans="2:7">
      <c r="B314" s="139" t="s">
        <v>734</v>
      </c>
      <c r="C314" s="138" t="s">
        <v>735</v>
      </c>
      <c r="D314" s="138" t="s">
        <v>487</v>
      </c>
      <c r="E314" s="139" t="s">
        <v>713</v>
      </c>
      <c r="F314" s="136" t="s">
        <v>619</v>
      </c>
      <c r="G314" s="136" t="s">
        <v>714</v>
      </c>
    </row>
    <row r="315" spans="2:7">
      <c r="B315" s="139" t="s">
        <v>738</v>
      </c>
      <c r="C315" s="138" t="s">
        <v>735</v>
      </c>
      <c r="D315" s="138" t="s">
        <v>503</v>
      </c>
      <c r="E315" s="139" t="s">
        <v>716</v>
      </c>
      <c r="F315" s="138" t="s">
        <v>619</v>
      </c>
      <c r="G315" s="138" t="s">
        <v>717</v>
      </c>
    </row>
    <row r="316" spans="2:7">
      <c r="B316" s="143" t="s">
        <v>741</v>
      </c>
      <c r="C316" s="136" t="s">
        <v>735</v>
      </c>
      <c r="D316" s="136" t="s">
        <v>652</v>
      </c>
      <c r="E316" s="139" t="s">
        <v>720</v>
      </c>
      <c r="F316" s="138" t="s">
        <v>619</v>
      </c>
      <c r="G316" s="138" t="s">
        <v>721</v>
      </c>
    </row>
    <row r="317" spans="2:7">
      <c r="B317" s="139" t="s">
        <v>744</v>
      </c>
      <c r="C317" s="138" t="s">
        <v>735</v>
      </c>
      <c r="D317" s="138" t="s">
        <v>745</v>
      </c>
      <c r="E317" s="139" t="s">
        <v>723</v>
      </c>
      <c r="F317" s="138" t="s">
        <v>619</v>
      </c>
      <c r="G317" s="138" t="s">
        <v>724</v>
      </c>
    </row>
    <row r="318" spans="2:7">
      <c r="B318" s="139" t="s">
        <v>748</v>
      </c>
      <c r="C318" s="138" t="s">
        <v>735</v>
      </c>
      <c r="D318" s="138" t="s">
        <v>749</v>
      </c>
      <c r="E318" s="143" t="s">
        <v>727</v>
      </c>
      <c r="F318" s="136" t="s">
        <v>619</v>
      </c>
      <c r="G318" s="136" t="s">
        <v>728</v>
      </c>
    </row>
    <row r="319" spans="2:7">
      <c r="B319" s="139" t="s">
        <v>752</v>
      </c>
      <c r="C319" s="136" t="s">
        <v>753</v>
      </c>
      <c r="D319" s="136" t="s">
        <v>281</v>
      </c>
      <c r="E319" s="139" t="s">
        <v>730</v>
      </c>
      <c r="F319" s="138" t="s">
        <v>619</v>
      </c>
      <c r="G319" s="138" t="s">
        <v>334</v>
      </c>
    </row>
    <row r="320" spans="2:7">
      <c r="B320" s="139" t="s">
        <v>756</v>
      </c>
      <c r="C320" s="136" t="s">
        <v>753</v>
      </c>
      <c r="D320" s="136" t="s">
        <v>757</v>
      </c>
      <c r="E320" s="139" t="s">
        <v>734</v>
      </c>
      <c r="F320" s="138" t="s">
        <v>735</v>
      </c>
      <c r="G320" s="138" t="s">
        <v>487</v>
      </c>
    </row>
    <row r="321" spans="2:7">
      <c r="B321" s="139" t="s">
        <v>760</v>
      </c>
      <c r="C321" s="136" t="s">
        <v>753</v>
      </c>
      <c r="D321" s="136" t="s">
        <v>761</v>
      </c>
      <c r="E321" s="139" t="s">
        <v>738</v>
      </c>
      <c r="F321" s="138" t="s">
        <v>735</v>
      </c>
      <c r="G321" s="138" t="s">
        <v>503</v>
      </c>
    </row>
    <row r="322" spans="2:7">
      <c r="B322" s="148" t="s">
        <v>765</v>
      </c>
      <c r="C322" s="149" t="s">
        <v>753</v>
      </c>
      <c r="D322" s="150" t="s">
        <v>419</v>
      </c>
      <c r="E322" s="143" t="s">
        <v>741</v>
      </c>
      <c r="F322" s="136" t="s">
        <v>735</v>
      </c>
      <c r="G322" s="136" t="s">
        <v>652</v>
      </c>
    </row>
    <row r="323" spans="2:7">
      <c r="B323" s="151" t="s">
        <v>768</v>
      </c>
      <c r="C323" s="148" t="s">
        <v>753</v>
      </c>
      <c r="D323" s="148" t="s">
        <v>411</v>
      </c>
      <c r="E323" s="139" t="s">
        <v>744</v>
      </c>
      <c r="F323" s="138" t="s">
        <v>735</v>
      </c>
      <c r="G323" s="138" t="s">
        <v>745</v>
      </c>
    </row>
    <row r="324" spans="2:7">
      <c r="B324" s="148" t="s">
        <v>771</v>
      </c>
      <c r="C324" s="149" t="s">
        <v>753</v>
      </c>
      <c r="D324" s="150" t="s">
        <v>562</v>
      </c>
      <c r="E324" s="139" t="s">
        <v>748</v>
      </c>
      <c r="F324" s="138" t="s">
        <v>735</v>
      </c>
      <c r="G324" s="138" t="s">
        <v>749</v>
      </c>
    </row>
    <row r="325" spans="2:7">
      <c r="B325" s="151" t="s">
        <v>182</v>
      </c>
      <c r="C325" s="148" t="s">
        <v>753</v>
      </c>
      <c r="D325" s="148" t="s">
        <v>388</v>
      </c>
      <c r="E325" s="139"/>
      <c r="F325" s="136"/>
      <c r="G325" s="136"/>
    </row>
    <row r="326" spans="2:7">
      <c r="B326" s="151" t="s">
        <v>776</v>
      </c>
      <c r="C326" s="148" t="s">
        <v>753</v>
      </c>
      <c r="D326" s="148" t="s">
        <v>777</v>
      </c>
      <c r="E326" s="142"/>
      <c r="F326" s="136"/>
      <c r="G326" s="136"/>
    </row>
    <row r="327" spans="2:7">
      <c r="B327" s="148" t="s">
        <v>780</v>
      </c>
      <c r="C327" s="149" t="s">
        <v>753</v>
      </c>
      <c r="D327" s="150" t="s">
        <v>781</v>
      </c>
      <c r="E327" s="142"/>
      <c r="F327" s="136"/>
      <c r="G327" s="136"/>
    </row>
    <row r="328" spans="2:7">
      <c r="B328" s="151" t="s">
        <v>784</v>
      </c>
      <c r="C328" s="148" t="s">
        <v>753</v>
      </c>
      <c r="D328" s="148" t="s">
        <v>255</v>
      </c>
      <c r="E328" s="139"/>
      <c r="F328" s="136"/>
      <c r="G328" s="136"/>
    </row>
    <row r="329" spans="2:7">
      <c r="B329" s="151" t="s">
        <v>787</v>
      </c>
      <c r="C329" s="148" t="s">
        <v>753</v>
      </c>
      <c r="D329" s="148" t="s">
        <v>788</v>
      </c>
      <c r="E329" s="139"/>
      <c r="F329" s="136"/>
      <c r="G329" s="136"/>
    </row>
    <row r="330" spans="2:7">
      <c r="B330" s="151" t="s">
        <v>791</v>
      </c>
      <c r="C330" s="148" t="s">
        <v>753</v>
      </c>
      <c r="D330" s="148" t="s">
        <v>792</v>
      </c>
      <c r="E330" s="139"/>
      <c r="F330" s="136"/>
      <c r="G330" s="136"/>
    </row>
    <row r="331" spans="2:7">
      <c r="B331" s="151" t="s">
        <v>795</v>
      </c>
      <c r="C331" s="148" t="s">
        <v>753</v>
      </c>
      <c r="D331" s="148" t="s">
        <v>796</v>
      </c>
      <c r="E331" s="139"/>
      <c r="F331" s="136"/>
      <c r="G331" s="136"/>
    </row>
    <row r="332" spans="2:7">
      <c r="B332" s="151" t="s">
        <v>799</v>
      </c>
      <c r="C332" s="148" t="s">
        <v>800</v>
      </c>
      <c r="D332" s="148" t="s">
        <v>801</v>
      </c>
      <c r="E332" s="139"/>
      <c r="F332" s="136"/>
      <c r="G332" s="136"/>
    </row>
    <row r="333" spans="2:7">
      <c r="B333" s="151" t="s">
        <v>804</v>
      </c>
      <c r="C333" s="148" t="s">
        <v>800</v>
      </c>
      <c r="D333" s="148" t="s">
        <v>805</v>
      </c>
      <c r="E333" s="142"/>
      <c r="F333" s="136"/>
      <c r="G333" s="136"/>
    </row>
    <row r="334" spans="2:7">
      <c r="B334" s="148" t="s">
        <v>808</v>
      </c>
      <c r="C334" s="148" t="s">
        <v>809</v>
      </c>
      <c r="D334" s="152" t="s">
        <v>219</v>
      </c>
      <c r="E334" s="139"/>
      <c r="F334" s="136"/>
      <c r="G334" s="136"/>
    </row>
    <row r="335" spans="2:7">
      <c r="B335" s="151" t="s">
        <v>812</v>
      </c>
      <c r="C335" s="148" t="s">
        <v>809</v>
      </c>
      <c r="D335" s="148" t="s">
        <v>289</v>
      </c>
      <c r="E335" s="139"/>
      <c r="F335" s="136"/>
      <c r="G335" s="136"/>
    </row>
    <row r="336" spans="2:7">
      <c r="B336" s="148" t="s">
        <v>815</v>
      </c>
      <c r="C336" s="149" t="s">
        <v>809</v>
      </c>
      <c r="D336" s="150" t="s">
        <v>816</v>
      </c>
      <c r="E336" s="142"/>
      <c r="F336" s="136"/>
      <c r="G336" s="136"/>
    </row>
    <row r="337" spans="2:7">
      <c r="B337" s="135" t="s">
        <v>819</v>
      </c>
      <c r="C337" s="135" t="s">
        <v>809</v>
      </c>
      <c r="D337" s="135" t="s">
        <v>820</v>
      </c>
      <c r="E337" s="142"/>
      <c r="F337" s="136"/>
      <c r="G337" s="136"/>
    </row>
    <row r="338" spans="2:7">
      <c r="B338" s="149" t="s">
        <v>821</v>
      </c>
      <c r="C338" s="149" t="s">
        <v>809</v>
      </c>
      <c r="D338" s="152" t="s">
        <v>635</v>
      </c>
      <c r="E338" s="139"/>
      <c r="F338" s="136"/>
      <c r="G338" s="136"/>
    </row>
    <row r="339" spans="2:7">
      <c r="B339" s="135" t="s">
        <v>822</v>
      </c>
      <c r="C339" s="135" t="s">
        <v>809</v>
      </c>
      <c r="D339" s="135" t="s">
        <v>657</v>
      </c>
      <c r="E339" s="139"/>
      <c r="F339" s="136"/>
      <c r="G339" s="136"/>
    </row>
    <row r="340" spans="2:7">
      <c r="B340" s="148" t="s">
        <v>823</v>
      </c>
      <c r="C340" s="148" t="s">
        <v>809</v>
      </c>
      <c r="D340" s="153" t="s">
        <v>239</v>
      </c>
      <c r="E340" s="139"/>
      <c r="F340" s="136"/>
      <c r="G340" s="136"/>
    </row>
    <row r="341" spans="2:7">
      <c r="B341" s="149" t="s">
        <v>824</v>
      </c>
      <c r="C341" s="149" t="s">
        <v>809</v>
      </c>
      <c r="D341" s="150" t="s">
        <v>825</v>
      </c>
      <c r="E341" s="139"/>
      <c r="F341" s="136"/>
      <c r="G341" s="136"/>
    </row>
    <row r="342" spans="2:7">
      <c r="B342" s="149" t="s">
        <v>826</v>
      </c>
      <c r="C342" s="149" t="s">
        <v>809</v>
      </c>
      <c r="D342" s="150" t="s">
        <v>827</v>
      </c>
      <c r="E342" s="143"/>
      <c r="F342" s="136"/>
      <c r="G342" s="136"/>
    </row>
    <row r="343" spans="2:7">
      <c r="B343" s="151" t="s">
        <v>828</v>
      </c>
      <c r="C343" s="148" t="s">
        <v>809</v>
      </c>
      <c r="D343" s="148" t="s">
        <v>829</v>
      </c>
      <c r="E343" s="142"/>
      <c r="F343" s="136"/>
      <c r="G343" s="136"/>
    </row>
    <row r="344" spans="2:7">
      <c r="B344" s="148" t="s">
        <v>830</v>
      </c>
      <c r="C344" s="149" t="s">
        <v>809</v>
      </c>
      <c r="D344" s="152" t="s">
        <v>831</v>
      </c>
      <c r="E344" s="139"/>
      <c r="F344" s="136"/>
      <c r="G344" s="136"/>
    </row>
    <row r="345" spans="2:7">
      <c r="B345" s="135" t="s">
        <v>832</v>
      </c>
      <c r="C345" s="135" t="s">
        <v>809</v>
      </c>
      <c r="D345" s="135" t="s">
        <v>833</v>
      </c>
      <c r="E345" s="139"/>
      <c r="F345" s="136"/>
      <c r="G345" s="136"/>
    </row>
    <row r="346" spans="2:7">
      <c r="B346" s="148" t="s">
        <v>834</v>
      </c>
      <c r="C346" s="148" t="s">
        <v>809</v>
      </c>
      <c r="D346" s="150" t="s">
        <v>835</v>
      </c>
      <c r="E346" s="139"/>
      <c r="F346" s="136"/>
      <c r="G346" s="136"/>
    </row>
    <row r="347" spans="2:7">
      <c r="B347" s="135" t="s">
        <v>836</v>
      </c>
      <c r="C347" s="135" t="s">
        <v>809</v>
      </c>
      <c r="D347" s="135" t="s">
        <v>837</v>
      </c>
      <c r="E347" s="139"/>
      <c r="F347" s="136"/>
      <c r="G347" s="136"/>
    </row>
    <row r="348" spans="2:7">
      <c r="B348" s="151" t="s">
        <v>838</v>
      </c>
      <c r="C348" s="148" t="s">
        <v>809</v>
      </c>
      <c r="D348" s="148" t="s">
        <v>839</v>
      </c>
      <c r="E348" s="139"/>
      <c r="F348" s="136"/>
      <c r="G348" s="136"/>
    </row>
    <row r="349" spans="2:7">
      <c r="B349" s="139" t="s">
        <v>209</v>
      </c>
      <c r="C349" s="136" t="s">
        <v>210</v>
      </c>
      <c r="D349" s="136" t="s">
        <v>211</v>
      </c>
      <c r="E349" s="139"/>
      <c r="F349" s="136"/>
      <c r="G349" s="136"/>
    </row>
    <row r="350" spans="2:7">
      <c r="B350" s="142" t="s">
        <v>214</v>
      </c>
      <c r="C350" s="136" t="s">
        <v>210</v>
      </c>
      <c r="D350" s="136" t="s">
        <v>215</v>
      </c>
      <c r="E350" s="139" t="s">
        <v>752</v>
      </c>
      <c r="F350" s="136" t="s">
        <v>753</v>
      </c>
      <c r="G350" s="136" t="s">
        <v>281</v>
      </c>
    </row>
    <row r="351" spans="2:7">
      <c r="B351" s="139" t="s">
        <v>218</v>
      </c>
      <c r="C351" s="136" t="s">
        <v>210</v>
      </c>
      <c r="D351" s="136" t="s">
        <v>219</v>
      </c>
      <c r="E351" s="139" t="s">
        <v>756</v>
      </c>
      <c r="F351" s="136" t="s">
        <v>753</v>
      </c>
      <c r="G351" s="136" t="s">
        <v>757</v>
      </c>
    </row>
    <row r="352" spans="2:7">
      <c r="B352" s="139" t="s">
        <v>222</v>
      </c>
      <c r="C352" s="136" t="s">
        <v>210</v>
      </c>
      <c r="D352" s="136" t="s">
        <v>223</v>
      </c>
      <c r="E352" s="139" t="s">
        <v>760</v>
      </c>
      <c r="F352" s="136" t="s">
        <v>753</v>
      </c>
      <c r="G352" s="136" t="s">
        <v>761</v>
      </c>
    </row>
    <row r="353" spans="2:7">
      <c r="B353" s="143" t="s">
        <v>226</v>
      </c>
      <c r="C353" s="136" t="s">
        <v>210</v>
      </c>
      <c r="D353" s="136" t="s">
        <v>227</v>
      </c>
      <c r="E353" s="148" t="s">
        <v>765</v>
      </c>
      <c r="F353" s="149" t="s">
        <v>753</v>
      </c>
      <c r="G353" s="150" t="s">
        <v>419</v>
      </c>
    </row>
    <row r="354" spans="2:7">
      <c r="B354" s="143" t="s">
        <v>230</v>
      </c>
      <c r="C354" s="136" t="s">
        <v>210</v>
      </c>
      <c r="D354" s="136" t="s">
        <v>231</v>
      </c>
      <c r="E354" s="151" t="s">
        <v>768</v>
      </c>
      <c r="F354" s="148" t="s">
        <v>753</v>
      </c>
      <c r="G354" s="148" t="s">
        <v>411</v>
      </c>
    </row>
    <row r="355" spans="2:7">
      <c r="B355" s="143" t="s">
        <v>234</v>
      </c>
      <c r="C355" s="136" t="s">
        <v>210</v>
      </c>
      <c r="D355" s="136" t="s">
        <v>235</v>
      </c>
      <c r="E355" s="148" t="s">
        <v>771</v>
      </c>
      <c r="F355" s="149" t="s">
        <v>753</v>
      </c>
      <c r="G355" s="150" t="s">
        <v>562</v>
      </c>
    </row>
    <row r="356" spans="2:7">
      <c r="B356" s="141" t="s">
        <v>238</v>
      </c>
      <c r="C356" s="136" t="s">
        <v>210</v>
      </c>
      <c r="D356" s="136" t="s">
        <v>239</v>
      </c>
      <c r="E356" s="151" t="s">
        <v>182</v>
      </c>
      <c r="F356" s="148" t="s">
        <v>753</v>
      </c>
      <c r="G356" s="148" t="s">
        <v>388</v>
      </c>
    </row>
    <row r="357" spans="2:7">
      <c r="B357" s="139" t="s">
        <v>242</v>
      </c>
      <c r="C357" s="136" t="s">
        <v>210</v>
      </c>
      <c r="D357" s="136" t="s">
        <v>243</v>
      </c>
      <c r="E357" s="151" t="s">
        <v>776</v>
      </c>
      <c r="F357" s="148" t="s">
        <v>753</v>
      </c>
      <c r="G357" s="148" t="s">
        <v>777</v>
      </c>
    </row>
    <row r="358" spans="2:7">
      <c r="B358" s="141" t="s">
        <v>246</v>
      </c>
      <c r="C358" s="136" t="s">
        <v>210</v>
      </c>
      <c r="D358" s="136" t="s">
        <v>247</v>
      </c>
      <c r="E358" s="148" t="s">
        <v>780</v>
      </c>
      <c r="F358" s="149" t="s">
        <v>753</v>
      </c>
      <c r="G358" s="150" t="s">
        <v>781</v>
      </c>
    </row>
    <row r="359" spans="2:7">
      <c r="B359" s="141" t="s">
        <v>250</v>
      </c>
      <c r="C359" s="136" t="s">
        <v>210</v>
      </c>
      <c r="D359" s="136" t="s">
        <v>251</v>
      </c>
      <c r="E359" s="151" t="s">
        <v>784</v>
      </c>
      <c r="F359" s="148" t="s">
        <v>753</v>
      </c>
      <c r="G359" s="148" t="s">
        <v>255</v>
      </c>
    </row>
    <row r="360" spans="2:7">
      <c r="B360" s="141" t="s">
        <v>254</v>
      </c>
      <c r="C360" s="136" t="s">
        <v>210</v>
      </c>
      <c r="D360" s="136" t="s">
        <v>255</v>
      </c>
      <c r="E360" s="151" t="s">
        <v>787</v>
      </c>
      <c r="F360" s="148" t="s">
        <v>753</v>
      </c>
      <c r="G360" s="148" t="s">
        <v>788</v>
      </c>
    </row>
    <row r="361" spans="2:7">
      <c r="B361" s="139" t="s">
        <v>258</v>
      </c>
      <c r="C361" s="136" t="s">
        <v>210</v>
      </c>
      <c r="D361" s="136" t="s">
        <v>259</v>
      </c>
      <c r="E361" s="151" t="s">
        <v>791</v>
      </c>
      <c r="F361" s="148" t="s">
        <v>753</v>
      </c>
      <c r="G361" s="148" t="s">
        <v>792</v>
      </c>
    </row>
    <row r="362" spans="2:7">
      <c r="B362" s="141" t="s">
        <v>262</v>
      </c>
      <c r="C362" s="136" t="s">
        <v>210</v>
      </c>
      <c r="D362" s="136" t="s">
        <v>263</v>
      </c>
      <c r="E362" s="151" t="s">
        <v>795</v>
      </c>
      <c r="F362" s="148" t="s">
        <v>753</v>
      </c>
      <c r="G362" s="148" t="s">
        <v>796</v>
      </c>
    </row>
    <row r="363" spans="2:7">
      <c r="B363" s="141" t="s">
        <v>266</v>
      </c>
      <c r="C363" s="136" t="s">
        <v>210</v>
      </c>
      <c r="D363" s="136" t="s">
        <v>267</v>
      </c>
      <c r="E363" s="151" t="s">
        <v>799</v>
      </c>
      <c r="F363" s="148" t="s">
        <v>800</v>
      </c>
      <c r="G363" s="148" t="s">
        <v>801</v>
      </c>
    </row>
    <row r="364" spans="2:7">
      <c r="B364" s="139" t="s">
        <v>270</v>
      </c>
      <c r="C364" s="136" t="s">
        <v>210</v>
      </c>
      <c r="D364" s="136" t="s">
        <v>271</v>
      </c>
      <c r="E364" s="151" t="s">
        <v>804</v>
      </c>
      <c r="F364" s="148" t="s">
        <v>800</v>
      </c>
      <c r="G364" s="148" t="s">
        <v>805</v>
      </c>
    </row>
    <row r="365" spans="2:7">
      <c r="B365" s="139" t="s">
        <v>274</v>
      </c>
      <c r="C365" s="136" t="s">
        <v>210</v>
      </c>
      <c r="D365" s="136" t="s">
        <v>275</v>
      </c>
      <c r="E365" s="148" t="s">
        <v>808</v>
      </c>
      <c r="F365" s="148" t="s">
        <v>809</v>
      </c>
      <c r="G365" s="152" t="s">
        <v>219</v>
      </c>
    </row>
    <row r="366" spans="2:7">
      <c r="B366" s="143" t="s">
        <v>278</v>
      </c>
      <c r="C366" s="136" t="s">
        <v>210</v>
      </c>
      <c r="D366" s="136" t="s">
        <v>279</v>
      </c>
      <c r="E366" s="151" t="s">
        <v>812</v>
      </c>
      <c r="F366" s="148" t="s">
        <v>809</v>
      </c>
      <c r="G366" s="148" t="s">
        <v>289</v>
      </c>
    </row>
    <row r="367" spans="2:7">
      <c r="B367" s="139" t="s">
        <v>282</v>
      </c>
      <c r="C367" s="136" t="s">
        <v>210</v>
      </c>
      <c r="D367" s="136" t="s">
        <v>283</v>
      </c>
      <c r="E367" s="148" t="s">
        <v>815</v>
      </c>
      <c r="F367" s="149" t="s">
        <v>809</v>
      </c>
      <c r="G367" s="150" t="s">
        <v>816</v>
      </c>
    </row>
    <row r="368" spans="2:7">
      <c r="B368" s="143" t="s">
        <v>286</v>
      </c>
      <c r="C368" s="136" t="s">
        <v>210</v>
      </c>
      <c r="D368" s="136" t="s">
        <v>287</v>
      </c>
      <c r="E368" s="135" t="s">
        <v>819</v>
      </c>
      <c r="F368" s="135" t="s">
        <v>809</v>
      </c>
      <c r="G368" s="135" t="s">
        <v>820</v>
      </c>
    </row>
    <row r="369" spans="2:7">
      <c r="B369" s="142" t="s">
        <v>290</v>
      </c>
      <c r="C369" s="136" t="s">
        <v>210</v>
      </c>
      <c r="D369" s="136" t="s">
        <v>291</v>
      </c>
      <c r="E369" s="149" t="s">
        <v>821</v>
      </c>
      <c r="F369" s="149" t="s">
        <v>809</v>
      </c>
      <c r="G369" s="152" t="s">
        <v>635</v>
      </c>
    </row>
    <row r="370" spans="2:7">
      <c r="B370" s="143" t="s">
        <v>294</v>
      </c>
      <c r="C370" s="136" t="s">
        <v>210</v>
      </c>
      <c r="D370" s="136" t="s">
        <v>295</v>
      </c>
      <c r="E370" s="135" t="s">
        <v>822</v>
      </c>
      <c r="F370" s="135" t="s">
        <v>809</v>
      </c>
      <c r="G370" s="135" t="s">
        <v>657</v>
      </c>
    </row>
    <row r="371" spans="2:7">
      <c r="B371" s="143" t="s">
        <v>298</v>
      </c>
      <c r="C371" s="136" t="s">
        <v>210</v>
      </c>
      <c r="D371" s="136" t="s">
        <v>299</v>
      </c>
      <c r="E371" s="148" t="s">
        <v>823</v>
      </c>
      <c r="F371" s="148" t="s">
        <v>809</v>
      </c>
      <c r="G371" s="153" t="s">
        <v>239</v>
      </c>
    </row>
    <row r="372" spans="2:7">
      <c r="B372" s="139" t="s">
        <v>302</v>
      </c>
      <c r="C372" s="136" t="s">
        <v>210</v>
      </c>
      <c r="D372" s="136" t="s">
        <v>303</v>
      </c>
      <c r="E372" s="149" t="s">
        <v>824</v>
      </c>
      <c r="F372" s="149" t="s">
        <v>809</v>
      </c>
      <c r="G372" s="150" t="s">
        <v>825</v>
      </c>
    </row>
    <row r="373" spans="2:7">
      <c r="B373" s="139" t="s">
        <v>306</v>
      </c>
      <c r="C373" s="136" t="s">
        <v>210</v>
      </c>
      <c r="D373" s="136" t="s">
        <v>307</v>
      </c>
      <c r="E373" s="149" t="s">
        <v>826</v>
      </c>
      <c r="F373" s="149" t="s">
        <v>809</v>
      </c>
      <c r="G373" s="150" t="s">
        <v>827</v>
      </c>
    </row>
    <row r="374" spans="2:7">
      <c r="B374" s="141" t="s">
        <v>310</v>
      </c>
      <c r="C374" s="136" t="s">
        <v>210</v>
      </c>
      <c r="D374" s="136" t="s">
        <v>311</v>
      </c>
      <c r="E374" s="151" t="s">
        <v>828</v>
      </c>
      <c r="F374" s="148" t="s">
        <v>809</v>
      </c>
      <c r="G374" s="148" t="s">
        <v>829</v>
      </c>
    </row>
    <row r="375" spans="2:7">
      <c r="B375" s="143" t="s">
        <v>314</v>
      </c>
      <c r="C375" s="136" t="s">
        <v>210</v>
      </c>
      <c r="D375" s="136" t="s">
        <v>315</v>
      </c>
      <c r="E375" s="148" t="s">
        <v>830</v>
      </c>
      <c r="F375" s="149" t="s">
        <v>809</v>
      </c>
      <c r="G375" s="152" t="s">
        <v>831</v>
      </c>
    </row>
    <row r="376" spans="2:7">
      <c r="B376" s="139" t="s">
        <v>318</v>
      </c>
      <c r="C376" s="136" t="s">
        <v>210</v>
      </c>
      <c r="D376" s="136" t="s">
        <v>319</v>
      </c>
      <c r="E376" s="135" t="s">
        <v>832</v>
      </c>
      <c r="F376" s="135" t="s">
        <v>809</v>
      </c>
      <c r="G376" s="135" t="s">
        <v>833</v>
      </c>
    </row>
    <row r="377" spans="2:7">
      <c r="B377" s="139" t="s">
        <v>322</v>
      </c>
      <c r="C377" s="136" t="s">
        <v>210</v>
      </c>
      <c r="D377" s="140" t="s">
        <v>323</v>
      </c>
      <c r="E377" s="148" t="s">
        <v>834</v>
      </c>
      <c r="F377" s="148" t="s">
        <v>809</v>
      </c>
      <c r="G377" s="150" t="s">
        <v>835</v>
      </c>
    </row>
    <row r="378" spans="2:7">
      <c r="B378" s="139" t="s">
        <v>326</v>
      </c>
      <c r="C378" s="136" t="s">
        <v>210</v>
      </c>
      <c r="D378" s="136" t="s">
        <v>327</v>
      </c>
      <c r="E378" s="135" t="s">
        <v>836</v>
      </c>
      <c r="F378" s="135" t="s">
        <v>809</v>
      </c>
      <c r="G378" s="135" t="s">
        <v>837</v>
      </c>
    </row>
    <row r="379" spans="2:7">
      <c r="B379" s="139" t="s">
        <v>330</v>
      </c>
      <c r="C379" s="136" t="s">
        <v>210</v>
      </c>
      <c r="D379" s="136" t="s">
        <v>331</v>
      </c>
      <c r="E379" s="151" t="s">
        <v>838</v>
      </c>
      <c r="F379" s="148" t="s">
        <v>809</v>
      </c>
      <c r="G379" s="148" t="s">
        <v>839</v>
      </c>
    </row>
    <row r="380" spans="2:7">
      <c r="B380" s="139" t="s">
        <v>333</v>
      </c>
      <c r="C380" s="136" t="s">
        <v>210</v>
      </c>
      <c r="D380" s="136" t="s">
        <v>334</v>
      </c>
    </row>
    <row r="381" spans="2:7">
      <c r="B381" s="139" t="s">
        <v>337</v>
      </c>
      <c r="C381" s="136" t="s">
        <v>210</v>
      </c>
      <c r="D381" s="136" t="s">
        <v>338</v>
      </c>
      <c r="E381" s="139" t="s">
        <v>840</v>
      </c>
      <c r="F381" s="136" t="s">
        <v>210</v>
      </c>
      <c r="G381" s="136">
        <v>1426</v>
      </c>
    </row>
    <row r="382" spans="2:7">
      <c r="B382" s="139" t="s">
        <v>341</v>
      </c>
      <c r="C382" s="136" t="s">
        <v>210</v>
      </c>
      <c r="D382" s="136" t="s">
        <v>342</v>
      </c>
      <c r="E382" s="142" t="s">
        <v>841</v>
      </c>
      <c r="F382" s="136" t="s">
        <v>210</v>
      </c>
      <c r="G382" s="136">
        <v>1487</v>
      </c>
    </row>
    <row r="383" spans="2:7">
      <c r="B383" s="142" t="s">
        <v>345</v>
      </c>
      <c r="C383" s="136" t="s">
        <v>210</v>
      </c>
      <c r="D383" s="136" t="s">
        <v>346</v>
      </c>
      <c r="E383" s="139" t="s">
        <v>842</v>
      </c>
      <c r="F383" s="136" t="s">
        <v>843</v>
      </c>
      <c r="G383" s="136">
        <v>8158</v>
      </c>
    </row>
    <row r="384" spans="2:7">
      <c r="B384" s="139" t="s">
        <v>349</v>
      </c>
      <c r="C384" s="136" t="s">
        <v>210</v>
      </c>
      <c r="D384" s="136" t="s">
        <v>350</v>
      </c>
      <c r="E384" s="139" t="s">
        <v>844</v>
      </c>
      <c r="F384" s="136" t="s">
        <v>210</v>
      </c>
      <c r="G384" s="136">
        <v>1146</v>
      </c>
    </row>
    <row r="385" spans="2:7">
      <c r="B385" s="142" t="s">
        <v>353</v>
      </c>
      <c r="C385" s="136" t="s">
        <v>210</v>
      </c>
      <c r="D385" s="136" t="s">
        <v>354</v>
      </c>
      <c r="E385" s="143" t="s">
        <v>845</v>
      </c>
      <c r="F385" s="136" t="s">
        <v>210</v>
      </c>
      <c r="G385" s="136">
        <v>1513</v>
      </c>
    </row>
    <row r="386" spans="2:7">
      <c r="B386" s="143" t="s">
        <v>357</v>
      </c>
      <c r="C386" s="136" t="s">
        <v>210</v>
      </c>
      <c r="D386" s="136" t="s">
        <v>358</v>
      </c>
      <c r="E386" s="143" t="s">
        <v>846</v>
      </c>
      <c r="F386" s="136" t="s">
        <v>210</v>
      </c>
      <c r="G386" s="136">
        <v>1466</v>
      </c>
    </row>
    <row r="387" spans="2:7">
      <c r="B387" s="142" t="s">
        <v>361</v>
      </c>
      <c r="C387" s="136" t="s">
        <v>210</v>
      </c>
      <c r="D387" s="136" t="s">
        <v>362</v>
      </c>
      <c r="E387" s="143" t="s">
        <v>847</v>
      </c>
      <c r="F387" s="136" t="s">
        <v>210</v>
      </c>
      <c r="G387" s="136">
        <v>1534</v>
      </c>
    </row>
    <row r="388" spans="2:7">
      <c r="B388" s="139" t="s">
        <v>365</v>
      </c>
      <c r="C388" s="136" t="s">
        <v>210</v>
      </c>
      <c r="D388" s="136" t="s">
        <v>366</v>
      </c>
      <c r="E388" s="141" t="s">
        <v>848</v>
      </c>
      <c r="F388" s="136" t="s">
        <v>210</v>
      </c>
      <c r="G388" s="136">
        <v>926</v>
      </c>
    </row>
    <row r="389" spans="2:7">
      <c r="B389" s="142" t="s">
        <v>369</v>
      </c>
      <c r="C389" s="136" t="s">
        <v>210</v>
      </c>
      <c r="D389" s="136" t="s">
        <v>370</v>
      </c>
      <c r="E389" s="139" t="s">
        <v>849</v>
      </c>
      <c r="F389" s="136" t="s">
        <v>210</v>
      </c>
      <c r="G389" s="136">
        <v>141</v>
      </c>
    </row>
    <row r="390" spans="2:7">
      <c r="B390" s="139" t="s">
        <v>373</v>
      </c>
      <c r="C390" s="136" t="s">
        <v>210</v>
      </c>
      <c r="D390" s="136" t="s">
        <v>374</v>
      </c>
      <c r="E390" s="141" t="s">
        <v>850</v>
      </c>
      <c r="F390" s="136" t="s">
        <v>210</v>
      </c>
      <c r="G390" s="136">
        <v>1541</v>
      </c>
    </row>
    <row r="391" spans="2:7">
      <c r="B391" s="139" t="s">
        <v>377</v>
      </c>
      <c r="C391" s="136" t="s">
        <v>210</v>
      </c>
      <c r="D391" s="136" t="s">
        <v>378</v>
      </c>
      <c r="E391" s="141" t="s">
        <v>851</v>
      </c>
      <c r="F391" s="136" t="s">
        <v>852</v>
      </c>
      <c r="G391" s="136">
        <v>20096</v>
      </c>
    </row>
    <row r="392" spans="2:7">
      <c r="B392" s="139" t="s">
        <v>381</v>
      </c>
      <c r="C392" s="136" t="s">
        <v>210</v>
      </c>
      <c r="D392" s="140" t="s">
        <v>382</v>
      </c>
      <c r="E392" s="141" t="s">
        <v>853</v>
      </c>
      <c r="F392" s="136" t="s">
        <v>852</v>
      </c>
      <c r="G392" s="136">
        <v>20097</v>
      </c>
    </row>
    <row r="393" spans="2:7">
      <c r="B393" s="139" t="s">
        <v>385</v>
      </c>
      <c r="C393" s="136" t="s">
        <v>210</v>
      </c>
      <c r="D393" s="136" t="s">
        <v>386</v>
      </c>
      <c r="E393" s="139" t="s">
        <v>854</v>
      </c>
      <c r="F393" s="136" t="s">
        <v>852</v>
      </c>
      <c r="G393" s="136">
        <v>20098</v>
      </c>
    </row>
    <row r="394" spans="2:7">
      <c r="B394" s="139" t="s">
        <v>389</v>
      </c>
      <c r="C394" s="136" t="s">
        <v>210</v>
      </c>
      <c r="D394" s="136" t="s">
        <v>390</v>
      </c>
      <c r="E394" s="141" t="s">
        <v>855</v>
      </c>
      <c r="F394" s="136" t="s">
        <v>852</v>
      </c>
      <c r="G394" s="136">
        <v>20108</v>
      </c>
    </row>
    <row r="395" spans="2:7">
      <c r="B395" s="143" t="s">
        <v>393</v>
      </c>
      <c r="C395" s="136" t="s">
        <v>210</v>
      </c>
      <c r="D395" s="136" t="s">
        <v>394</v>
      </c>
      <c r="E395" s="141" t="s">
        <v>856</v>
      </c>
      <c r="F395" s="136" t="s">
        <v>852</v>
      </c>
      <c r="G395" s="136">
        <v>20101</v>
      </c>
    </row>
    <row r="396" spans="2:7">
      <c r="B396" s="139" t="s">
        <v>397</v>
      </c>
      <c r="C396" s="136" t="s">
        <v>210</v>
      </c>
      <c r="D396" s="136" t="s">
        <v>398</v>
      </c>
      <c r="E396" s="139" t="s">
        <v>857</v>
      </c>
      <c r="F396" s="136" t="s">
        <v>852</v>
      </c>
      <c r="G396" s="136">
        <v>20100</v>
      </c>
    </row>
    <row r="397" spans="2:7">
      <c r="B397" s="143" t="s">
        <v>401</v>
      </c>
      <c r="C397" s="136" t="s">
        <v>210</v>
      </c>
      <c r="D397" s="136" t="s">
        <v>402</v>
      </c>
      <c r="E397" s="139" t="s">
        <v>858</v>
      </c>
      <c r="F397" s="136" t="s">
        <v>495</v>
      </c>
      <c r="G397" s="136">
        <v>141</v>
      </c>
    </row>
    <row r="398" spans="2:7">
      <c r="B398" s="141" t="s">
        <v>405</v>
      </c>
      <c r="C398" s="136" t="s">
        <v>210</v>
      </c>
      <c r="D398" s="136" t="s">
        <v>406</v>
      </c>
      <c r="E398" s="143" t="s">
        <v>859</v>
      </c>
      <c r="F398" s="136" t="s">
        <v>495</v>
      </c>
      <c r="G398" s="136">
        <v>162</v>
      </c>
    </row>
    <row r="399" spans="2:7">
      <c r="B399" s="143" t="s">
        <v>409</v>
      </c>
      <c r="C399" s="136" t="s">
        <v>210</v>
      </c>
      <c r="D399" s="136" t="s">
        <v>410</v>
      </c>
      <c r="E399" s="139" t="s">
        <v>860</v>
      </c>
      <c r="F399" s="136" t="s">
        <v>495</v>
      </c>
      <c r="G399" s="136">
        <v>169</v>
      </c>
    </row>
    <row r="400" spans="2:7">
      <c r="B400" s="141" t="s">
        <v>412</v>
      </c>
      <c r="C400" s="136" t="s">
        <v>210</v>
      </c>
      <c r="D400" s="136" t="s">
        <v>413</v>
      </c>
      <c r="E400" s="143" t="s">
        <v>861</v>
      </c>
      <c r="F400" s="136" t="s">
        <v>495</v>
      </c>
      <c r="G400" s="136">
        <v>167</v>
      </c>
    </row>
    <row r="401" spans="2:7">
      <c r="B401" s="141" t="s">
        <v>416</v>
      </c>
      <c r="C401" s="136" t="s">
        <v>210</v>
      </c>
      <c r="D401" s="136" t="s">
        <v>417</v>
      </c>
      <c r="E401" s="142" t="s">
        <v>862</v>
      </c>
      <c r="F401" s="136" t="s">
        <v>495</v>
      </c>
      <c r="G401" s="136">
        <v>137</v>
      </c>
    </row>
    <row r="402" spans="2:7">
      <c r="B402" s="139" t="s">
        <v>420</v>
      </c>
      <c r="C402" s="136" t="s">
        <v>210</v>
      </c>
      <c r="D402" s="136" t="s">
        <v>421</v>
      </c>
      <c r="E402" s="143" t="s">
        <v>863</v>
      </c>
      <c r="F402" s="136" t="s">
        <v>495</v>
      </c>
      <c r="G402" s="136">
        <v>170</v>
      </c>
    </row>
    <row r="403" spans="2:7">
      <c r="B403" s="139" t="s">
        <v>424</v>
      </c>
      <c r="C403" s="136" t="s">
        <v>210</v>
      </c>
      <c r="D403" s="136" t="s">
        <v>425</v>
      </c>
      <c r="E403" s="143" t="s">
        <v>864</v>
      </c>
      <c r="F403" s="136" t="s">
        <v>495</v>
      </c>
      <c r="G403" s="136">
        <v>171</v>
      </c>
    </row>
    <row r="404" spans="2:7">
      <c r="B404" s="141" t="s">
        <v>427</v>
      </c>
      <c r="C404" s="136" t="s">
        <v>210</v>
      </c>
      <c r="D404" s="136" t="s">
        <v>428</v>
      </c>
      <c r="E404" s="139" t="s">
        <v>865</v>
      </c>
      <c r="F404" s="136" t="s">
        <v>495</v>
      </c>
      <c r="G404" s="136">
        <v>177</v>
      </c>
    </row>
    <row r="405" spans="2:7">
      <c r="B405" s="143" t="s">
        <v>431</v>
      </c>
      <c r="C405" s="136" t="s">
        <v>210</v>
      </c>
      <c r="D405" s="136" t="s">
        <v>432</v>
      </c>
      <c r="E405" s="139" t="s">
        <v>866</v>
      </c>
      <c r="F405" s="136" t="s">
        <v>495</v>
      </c>
      <c r="G405" s="136">
        <v>187</v>
      </c>
    </row>
    <row r="406" spans="2:7">
      <c r="B406" s="142" t="s">
        <v>435</v>
      </c>
      <c r="C406" s="136" t="s">
        <v>210</v>
      </c>
      <c r="D406" s="136" t="s">
        <v>436</v>
      </c>
      <c r="E406" s="141" t="s">
        <v>867</v>
      </c>
      <c r="F406" s="136" t="s">
        <v>868</v>
      </c>
      <c r="G406" s="136">
        <v>20007</v>
      </c>
    </row>
    <row r="407" spans="2:7">
      <c r="B407" s="139" t="s">
        <v>439</v>
      </c>
      <c r="C407" s="136" t="s">
        <v>210</v>
      </c>
      <c r="D407" s="136" t="s">
        <v>440</v>
      </c>
      <c r="E407" s="143" t="s">
        <v>869</v>
      </c>
      <c r="F407" s="136" t="s">
        <v>868</v>
      </c>
      <c r="G407" s="136">
        <v>20005</v>
      </c>
    </row>
    <row r="408" spans="2:7">
      <c r="B408" s="139" t="s">
        <v>443</v>
      </c>
      <c r="C408" s="136" t="s">
        <v>210</v>
      </c>
      <c r="D408" s="140" t="s">
        <v>444</v>
      </c>
      <c r="E408" s="139" t="s">
        <v>870</v>
      </c>
      <c r="F408" s="136" t="s">
        <v>868</v>
      </c>
      <c r="G408" s="136">
        <v>30006</v>
      </c>
    </row>
    <row r="409" spans="2:7">
      <c r="B409" s="139" t="s">
        <v>447</v>
      </c>
      <c r="C409" s="136" t="s">
        <v>210</v>
      </c>
      <c r="D409" s="136" t="s">
        <v>448</v>
      </c>
      <c r="E409" s="139" t="s">
        <v>871</v>
      </c>
      <c r="F409" s="136" t="s">
        <v>868</v>
      </c>
      <c r="G409" s="140">
        <v>20006</v>
      </c>
    </row>
    <row r="410" spans="2:7">
      <c r="B410" s="139" t="s">
        <v>451</v>
      </c>
      <c r="C410" s="136" t="s">
        <v>210</v>
      </c>
      <c r="D410" s="136" t="s">
        <v>452</v>
      </c>
      <c r="E410" s="139" t="s">
        <v>872</v>
      </c>
      <c r="F410" s="136" t="s">
        <v>868</v>
      </c>
      <c r="G410" s="136">
        <v>30007</v>
      </c>
    </row>
    <row r="411" spans="2:7">
      <c r="B411" s="141" t="s">
        <v>455</v>
      </c>
      <c r="C411" s="136" t="s">
        <v>210</v>
      </c>
      <c r="D411" s="136" t="s">
        <v>456</v>
      </c>
      <c r="E411" s="139" t="s">
        <v>873</v>
      </c>
      <c r="F411" s="136" t="s">
        <v>533</v>
      </c>
      <c r="G411" s="136">
        <v>630</v>
      </c>
    </row>
    <row r="412" spans="2:7">
      <c r="B412" s="141" t="s">
        <v>459</v>
      </c>
      <c r="C412" s="136" t="s">
        <v>210</v>
      </c>
      <c r="D412" s="136" t="s">
        <v>460</v>
      </c>
      <c r="E412" s="139" t="s">
        <v>874</v>
      </c>
      <c r="F412" s="136" t="s">
        <v>533</v>
      </c>
      <c r="G412" s="136">
        <v>593</v>
      </c>
    </row>
    <row r="413" spans="2:7">
      <c r="B413" s="139" t="s">
        <v>463</v>
      </c>
      <c r="C413" s="136" t="s">
        <v>210</v>
      </c>
      <c r="D413" s="136" t="s">
        <v>464</v>
      </c>
      <c r="E413" s="139" t="s">
        <v>875</v>
      </c>
      <c r="F413" s="136" t="s">
        <v>533</v>
      </c>
      <c r="G413" s="136">
        <v>561</v>
      </c>
    </row>
    <row r="414" spans="2:7">
      <c r="B414" s="141" t="s">
        <v>467</v>
      </c>
      <c r="C414" s="136" t="s">
        <v>210</v>
      </c>
      <c r="D414" s="136" t="s">
        <v>468</v>
      </c>
      <c r="E414" s="139" t="s">
        <v>876</v>
      </c>
      <c r="F414" s="136" t="s">
        <v>533</v>
      </c>
      <c r="G414" s="136">
        <v>467</v>
      </c>
    </row>
    <row r="415" spans="2:7">
      <c r="B415" s="142" t="s">
        <v>470</v>
      </c>
      <c r="C415" s="136" t="s">
        <v>210</v>
      </c>
      <c r="D415" s="136" t="s">
        <v>471</v>
      </c>
      <c r="E415" s="142" t="s">
        <v>877</v>
      </c>
      <c r="F415" s="136" t="s">
        <v>533</v>
      </c>
      <c r="G415" s="136">
        <v>605</v>
      </c>
    </row>
    <row r="416" spans="2:7">
      <c r="B416" s="142" t="s">
        <v>474</v>
      </c>
      <c r="C416" s="136" t="s">
        <v>210</v>
      </c>
      <c r="D416" s="136" t="s">
        <v>475</v>
      </c>
      <c r="E416" s="139" t="s">
        <v>878</v>
      </c>
      <c r="F416" s="136" t="s">
        <v>533</v>
      </c>
      <c r="G416" s="136">
        <v>541</v>
      </c>
    </row>
    <row r="417" spans="2:7">
      <c r="B417" s="141" t="s">
        <v>478</v>
      </c>
      <c r="C417" s="136" t="s">
        <v>210</v>
      </c>
      <c r="D417" s="136" t="s">
        <v>479</v>
      </c>
      <c r="E417" s="142" t="s">
        <v>879</v>
      </c>
      <c r="F417" s="136" t="s">
        <v>533</v>
      </c>
      <c r="G417" s="136">
        <v>562</v>
      </c>
    </row>
    <row r="418" spans="2:7">
      <c r="B418" s="139" t="s">
        <v>481</v>
      </c>
      <c r="C418" s="136" t="s">
        <v>210</v>
      </c>
      <c r="D418" s="136" t="s">
        <v>482</v>
      </c>
      <c r="E418" s="143" t="s">
        <v>880</v>
      </c>
      <c r="F418" s="136" t="s">
        <v>533</v>
      </c>
      <c r="G418" s="136">
        <v>577</v>
      </c>
    </row>
    <row r="419" spans="2:7">
      <c r="B419" s="143" t="s">
        <v>485</v>
      </c>
      <c r="C419" s="136" t="s">
        <v>486</v>
      </c>
      <c r="D419" s="136" t="s">
        <v>487</v>
      </c>
      <c r="E419" s="142" t="s">
        <v>881</v>
      </c>
      <c r="F419" s="136" t="s">
        <v>882</v>
      </c>
      <c r="G419" s="136">
        <v>20068</v>
      </c>
    </row>
    <row r="420" spans="2:7">
      <c r="B420" s="139" t="s">
        <v>490</v>
      </c>
      <c r="C420" s="136" t="s">
        <v>486</v>
      </c>
      <c r="D420" s="136" t="s">
        <v>491</v>
      </c>
      <c r="E420" s="139" t="s">
        <v>883</v>
      </c>
      <c r="F420" s="136" t="s">
        <v>882</v>
      </c>
      <c r="G420" s="136">
        <v>20069</v>
      </c>
    </row>
    <row r="421" spans="2:7">
      <c r="B421" s="139" t="s">
        <v>494</v>
      </c>
      <c r="C421" s="136" t="s">
        <v>495</v>
      </c>
      <c r="D421" s="136" t="s">
        <v>487</v>
      </c>
      <c r="E421" s="142" t="s">
        <v>884</v>
      </c>
      <c r="F421" s="136" t="s">
        <v>882</v>
      </c>
      <c r="G421" s="136">
        <v>30068</v>
      </c>
    </row>
    <row r="422" spans="2:7">
      <c r="B422" s="138" t="s">
        <v>498</v>
      </c>
      <c r="C422" s="138" t="s">
        <v>495</v>
      </c>
      <c r="D422" s="140" t="s">
        <v>499</v>
      </c>
      <c r="E422" s="139" t="s">
        <v>885</v>
      </c>
      <c r="F422" s="136" t="s">
        <v>886</v>
      </c>
      <c r="G422" s="136">
        <v>1141</v>
      </c>
    </row>
    <row r="423" spans="2:7">
      <c r="B423" s="144" t="s">
        <v>502</v>
      </c>
      <c r="C423" s="138" t="s">
        <v>495</v>
      </c>
      <c r="D423" s="145" t="s">
        <v>503</v>
      </c>
      <c r="E423" s="139" t="s">
        <v>887</v>
      </c>
      <c r="F423" s="136" t="s">
        <v>619</v>
      </c>
      <c r="G423" s="136">
        <v>126</v>
      </c>
    </row>
    <row r="424" spans="2:7">
      <c r="B424" s="144" t="s">
        <v>506</v>
      </c>
      <c r="C424" s="138" t="s">
        <v>495</v>
      </c>
      <c r="D424" s="145" t="s">
        <v>507</v>
      </c>
      <c r="E424" s="139" t="s">
        <v>888</v>
      </c>
      <c r="F424" s="136" t="s">
        <v>619</v>
      </c>
      <c r="G424" s="140">
        <v>978</v>
      </c>
    </row>
    <row r="425" spans="2:7">
      <c r="B425" s="142" t="s">
        <v>510</v>
      </c>
      <c r="C425" s="136" t="s">
        <v>495</v>
      </c>
      <c r="D425" s="136" t="s">
        <v>511</v>
      </c>
      <c r="E425" s="139" t="s">
        <v>889</v>
      </c>
      <c r="F425" s="136" t="s">
        <v>619</v>
      </c>
      <c r="G425" s="136">
        <v>889</v>
      </c>
    </row>
    <row r="426" spans="2:7">
      <c r="B426" s="144" t="s">
        <v>514</v>
      </c>
      <c r="C426" s="138" t="s">
        <v>495</v>
      </c>
      <c r="D426" s="145" t="s">
        <v>419</v>
      </c>
      <c r="E426" s="139" t="s">
        <v>890</v>
      </c>
      <c r="F426" s="136" t="s">
        <v>619</v>
      </c>
      <c r="G426" s="136">
        <v>585</v>
      </c>
    </row>
    <row r="427" spans="2:7">
      <c r="B427" s="136" t="s">
        <v>517</v>
      </c>
      <c r="C427" s="138" t="s">
        <v>495</v>
      </c>
      <c r="D427" s="140" t="s">
        <v>309</v>
      </c>
      <c r="E427" s="143" t="s">
        <v>891</v>
      </c>
      <c r="F427" s="136" t="s">
        <v>619</v>
      </c>
      <c r="G427" s="136">
        <v>981</v>
      </c>
    </row>
    <row r="428" spans="2:7">
      <c r="B428" s="138" t="s">
        <v>520</v>
      </c>
      <c r="C428" s="138" t="s">
        <v>495</v>
      </c>
      <c r="D428" s="140" t="s">
        <v>484</v>
      </c>
      <c r="E428" s="139" t="s">
        <v>892</v>
      </c>
      <c r="F428" s="136" t="s">
        <v>619</v>
      </c>
      <c r="G428" s="136">
        <v>100</v>
      </c>
    </row>
    <row r="429" spans="2:7">
      <c r="B429" s="144" t="s">
        <v>523</v>
      </c>
      <c r="C429" s="138" t="s">
        <v>524</v>
      </c>
      <c r="D429" s="145" t="s">
        <v>525</v>
      </c>
      <c r="E429" s="143" t="s">
        <v>893</v>
      </c>
      <c r="F429" s="136" t="s">
        <v>619</v>
      </c>
      <c r="G429" s="136">
        <v>44</v>
      </c>
    </row>
    <row r="430" spans="2:7">
      <c r="B430" s="139" t="s">
        <v>528</v>
      </c>
      <c r="C430" s="136" t="s">
        <v>524</v>
      </c>
      <c r="D430" s="136" t="s">
        <v>529</v>
      </c>
      <c r="E430" s="141" t="s">
        <v>894</v>
      </c>
      <c r="F430" s="136" t="s">
        <v>619</v>
      </c>
      <c r="G430" s="136">
        <v>626</v>
      </c>
    </row>
    <row r="431" spans="2:7">
      <c r="B431" s="147" t="s">
        <v>532</v>
      </c>
      <c r="C431" s="147" t="s">
        <v>533</v>
      </c>
      <c r="D431" s="147" t="s">
        <v>211</v>
      </c>
      <c r="E431" s="143" t="s">
        <v>895</v>
      </c>
      <c r="F431" s="136" t="s">
        <v>896</v>
      </c>
      <c r="G431" s="136">
        <v>30053</v>
      </c>
    </row>
    <row r="432" spans="2:7">
      <c r="B432" s="147" t="s">
        <v>536</v>
      </c>
      <c r="C432" s="147" t="s">
        <v>533</v>
      </c>
      <c r="D432" s="147" t="s">
        <v>219</v>
      </c>
      <c r="E432" s="141" t="s">
        <v>897</v>
      </c>
      <c r="F432" s="136" t="s">
        <v>896</v>
      </c>
      <c r="G432" s="136">
        <v>20063</v>
      </c>
    </row>
    <row r="433" spans="2:7">
      <c r="B433" s="147" t="s">
        <v>539</v>
      </c>
      <c r="C433" s="147" t="s">
        <v>533</v>
      </c>
      <c r="D433" s="147" t="s">
        <v>540</v>
      </c>
      <c r="E433" s="141" t="s">
        <v>898</v>
      </c>
      <c r="F433" s="136" t="s">
        <v>896</v>
      </c>
      <c r="G433" s="136">
        <v>30059</v>
      </c>
    </row>
    <row r="434" spans="2:7">
      <c r="B434" s="147" t="s">
        <v>543</v>
      </c>
      <c r="C434" s="147" t="s">
        <v>533</v>
      </c>
      <c r="D434" s="147" t="s">
        <v>544</v>
      </c>
      <c r="E434" s="139" t="s">
        <v>899</v>
      </c>
      <c r="F434" s="136" t="s">
        <v>896</v>
      </c>
      <c r="G434" s="136">
        <v>20066</v>
      </c>
    </row>
    <row r="435" spans="2:7">
      <c r="B435" s="147" t="s">
        <v>547</v>
      </c>
      <c r="C435" s="147" t="s">
        <v>533</v>
      </c>
      <c r="D435" s="147" t="s">
        <v>511</v>
      </c>
      <c r="E435" s="139" t="s">
        <v>196</v>
      </c>
      <c r="F435" s="136" t="s">
        <v>157</v>
      </c>
      <c r="G435" s="136">
        <v>364</v>
      </c>
    </row>
    <row r="436" spans="2:7">
      <c r="B436" s="147" t="s">
        <v>550</v>
      </c>
      <c r="C436" s="147" t="s">
        <v>533</v>
      </c>
      <c r="D436" s="147" t="s">
        <v>309</v>
      </c>
      <c r="E436" s="141" t="s">
        <v>900</v>
      </c>
      <c r="F436" s="136" t="s">
        <v>157</v>
      </c>
      <c r="G436" s="136">
        <v>383</v>
      </c>
    </row>
    <row r="437" spans="2:7">
      <c r="B437" s="147" t="s">
        <v>553</v>
      </c>
      <c r="C437" s="147" t="s">
        <v>533</v>
      </c>
      <c r="D437" s="147" t="s">
        <v>554</v>
      </c>
      <c r="E437" s="143" t="s">
        <v>901</v>
      </c>
      <c r="F437" s="136" t="s">
        <v>157</v>
      </c>
      <c r="G437" s="136">
        <v>345</v>
      </c>
    </row>
    <row r="438" spans="2:7">
      <c r="B438" s="147" t="s">
        <v>556</v>
      </c>
      <c r="C438" s="147" t="s">
        <v>533</v>
      </c>
      <c r="D438" s="147" t="s">
        <v>557</v>
      </c>
      <c r="E438" s="142" t="s">
        <v>902</v>
      </c>
      <c r="F438" s="136" t="s">
        <v>157</v>
      </c>
      <c r="G438" s="136">
        <v>460</v>
      </c>
    </row>
    <row r="439" spans="2:7">
      <c r="B439" s="147" t="s">
        <v>561</v>
      </c>
      <c r="C439" s="147" t="s">
        <v>533</v>
      </c>
      <c r="D439" s="147" t="s">
        <v>562</v>
      </c>
      <c r="E439" s="139" t="s">
        <v>903</v>
      </c>
      <c r="F439" s="136" t="s">
        <v>157</v>
      </c>
      <c r="G439" s="136">
        <v>443</v>
      </c>
    </row>
    <row r="440" spans="2:7">
      <c r="B440" s="147" t="s">
        <v>565</v>
      </c>
      <c r="C440" s="147" t="s">
        <v>533</v>
      </c>
      <c r="D440" s="147" t="s">
        <v>566</v>
      </c>
      <c r="E440" s="139" t="s">
        <v>904</v>
      </c>
      <c r="F440" s="136" t="s">
        <v>157</v>
      </c>
      <c r="G440" s="140">
        <v>308</v>
      </c>
    </row>
    <row r="441" spans="2:7">
      <c r="B441" s="147" t="s">
        <v>569</v>
      </c>
      <c r="C441" s="147" t="s">
        <v>533</v>
      </c>
      <c r="D441" s="147" t="s">
        <v>570</v>
      </c>
      <c r="E441" s="139" t="s">
        <v>905</v>
      </c>
      <c r="F441" s="136" t="s">
        <v>157</v>
      </c>
      <c r="G441" s="136">
        <v>458</v>
      </c>
    </row>
    <row r="442" spans="2:7">
      <c r="B442" s="147" t="s">
        <v>573</v>
      </c>
      <c r="C442" s="147" t="s">
        <v>533</v>
      </c>
      <c r="D442" s="147" t="s">
        <v>574</v>
      </c>
      <c r="E442" s="139" t="s">
        <v>216</v>
      </c>
      <c r="F442" s="136" t="s">
        <v>157</v>
      </c>
      <c r="G442" s="136">
        <v>449</v>
      </c>
    </row>
    <row r="443" spans="2:7">
      <c r="B443" s="147" t="s">
        <v>577</v>
      </c>
      <c r="C443" s="147" t="s">
        <v>533</v>
      </c>
      <c r="D443" s="147" t="s">
        <v>578</v>
      </c>
      <c r="E443" s="141" t="s">
        <v>906</v>
      </c>
      <c r="F443" s="136" t="s">
        <v>157</v>
      </c>
      <c r="G443" s="136">
        <v>86</v>
      </c>
    </row>
    <row r="444" spans="2:7">
      <c r="B444" s="147" t="s">
        <v>581</v>
      </c>
      <c r="C444" s="147" t="s">
        <v>533</v>
      </c>
      <c r="D444" s="147" t="s">
        <v>582</v>
      </c>
      <c r="E444" s="141" t="s">
        <v>907</v>
      </c>
      <c r="F444" s="136" t="s">
        <v>157</v>
      </c>
      <c r="G444" s="136">
        <v>424</v>
      </c>
    </row>
    <row r="445" spans="2:7">
      <c r="B445" s="147" t="s">
        <v>584</v>
      </c>
      <c r="C445" s="147" t="s">
        <v>533</v>
      </c>
      <c r="D445" s="147" t="s">
        <v>585</v>
      </c>
      <c r="E445" s="139" t="s">
        <v>908</v>
      </c>
      <c r="F445" s="136" t="s">
        <v>732</v>
      </c>
      <c r="G445" s="136">
        <v>20043</v>
      </c>
    </row>
    <row r="446" spans="2:7">
      <c r="B446" s="147" t="s">
        <v>588</v>
      </c>
      <c r="C446" s="147" t="s">
        <v>533</v>
      </c>
      <c r="D446" s="147" t="s">
        <v>589</v>
      </c>
      <c r="E446" s="141" t="s">
        <v>909</v>
      </c>
      <c r="F446" s="136" t="s">
        <v>732</v>
      </c>
      <c r="G446" s="136">
        <v>20041</v>
      </c>
    </row>
    <row r="447" spans="2:7">
      <c r="B447" s="147" t="s">
        <v>592</v>
      </c>
      <c r="C447" s="147" t="s">
        <v>533</v>
      </c>
      <c r="D447" s="147" t="s">
        <v>593</v>
      </c>
      <c r="E447" s="142" t="s">
        <v>772</v>
      </c>
      <c r="F447" s="136" t="s">
        <v>763</v>
      </c>
      <c r="G447" s="136">
        <v>1071</v>
      </c>
    </row>
    <row r="448" spans="2:7">
      <c r="B448" s="147" t="s">
        <v>596</v>
      </c>
      <c r="C448" s="147" t="s">
        <v>533</v>
      </c>
      <c r="D448" s="147" t="s">
        <v>283</v>
      </c>
      <c r="E448" s="142" t="s">
        <v>793</v>
      </c>
      <c r="F448" s="136" t="s">
        <v>763</v>
      </c>
      <c r="G448" s="136">
        <v>1065</v>
      </c>
    </row>
    <row r="449" spans="2:7">
      <c r="B449" s="147" t="s">
        <v>599</v>
      </c>
      <c r="C449" s="147" t="s">
        <v>533</v>
      </c>
      <c r="D449" s="147" t="s">
        <v>600</v>
      </c>
      <c r="E449" s="141" t="s">
        <v>797</v>
      </c>
      <c r="F449" s="136" t="s">
        <v>763</v>
      </c>
      <c r="G449" s="136">
        <v>1066</v>
      </c>
    </row>
    <row r="450" spans="2:7">
      <c r="B450" s="147" t="s">
        <v>602</v>
      </c>
      <c r="C450" s="147" t="s">
        <v>533</v>
      </c>
      <c r="D450" s="147" t="s">
        <v>603</v>
      </c>
      <c r="E450" s="139" t="s">
        <v>910</v>
      </c>
      <c r="F450" s="136" t="s">
        <v>753</v>
      </c>
      <c r="G450" s="136">
        <v>378</v>
      </c>
    </row>
    <row r="451" spans="2:7">
      <c r="B451" s="147" t="s">
        <v>606</v>
      </c>
      <c r="C451" s="147" t="s">
        <v>533</v>
      </c>
      <c r="D451" s="147" t="s">
        <v>607</v>
      </c>
      <c r="E451" s="143" t="s">
        <v>911</v>
      </c>
      <c r="F451" s="136" t="s">
        <v>753</v>
      </c>
      <c r="G451" s="136">
        <v>415</v>
      </c>
    </row>
    <row r="452" spans="2:7">
      <c r="B452" s="147" t="s">
        <v>610</v>
      </c>
      <c r="C452" s="147" t="s">
        <v>533</v>
      </c>
      <c r="D452" s="147" t="s">
        <v>311</v>
      </c>
      <c r="E452" s="139" t="s">
        <v>912</v>
      </c>
      <c r="F452" s="136" t="s">
        <v>753</v>
      </c>
      <c r="G452" s="136">
        <v>68</v>
      </c>
    </row>
    <row r="453" spans="2:7">
      <c r="B453" s="147" t="s">
        <v>613</v>
      </c>
      <c r="C453" s="147" t="s">
        <v>614</v>
      </c>
      <c r="D453" s="147" t="s">
        <v>615</v>
      </c>
      <c r="E453" s="139" t="s">
        <v>913</v>
      </c>
      <c r="F453" s="136" t="s">
        <v>753</v>
      </c>
      <c r="G453" s="136">
        <v>16</v>
      </c>
    </row>
    <row r="454" spans="2:7">
      <c r="B454" s="139" t="s">
        <v>618</v>
      </c>
      <c r="C454" s="138" t="s">
        <v>619</v>
      </c>
      <c r="D454" s="138" t="s">
        <v>620</v>
      </c>
      <c r="E454" s="138" t="s">
        <v>914</v>
      </c>
      <c r="F454" s="138" t="s">
        <v>753</v>
      </c>
      <c r="G454" s="140">
        <v>471</v>
      </c>
    </row>
    <row r="455" spans="2:7">
      <c r="B455" s="142" t="s">
        <v>623</v>
      </c>
      <c r="C455" s="136" t="s">
        <v>619</v>
      </c>
      <c r="D455" s="140" t="s">
        <v>615</v>
      </c>
      <c r="E455" s="144" t="s">
        <v>915</v>
      </c>
      <c r="F455" s="138" t="s">
        <v>753</v>
      </c>
      <c r="G455" s="145">
        <v>312</v>
      </c>
    </row>
    <row r="456" spans="2:7">
      <c r="B456" s="139" t="s">
        <v>626</v>
      </c>
      <c r="C456" s="138" t="s">
        <v>619</v>
      </c>
      <c r="D456" s="138" t="s">
        <v>225</v>
      </c>
      <c r="E456" s="144" t="s">
        <v>916</v>
      </c>
      <c r="F456" s="138" t="s">
        <v>753</v>
      </c>
      <c r="G456" s="145">
        <v>467</v>
      </c>
    </row>
    <row r="457" spans="2:7">
      <c r="B457" s="139" t="s">
        <v>178</v>
      </c>
      <c r="C457" s="138" t="s">
        <v>619</v>
      </c>
      <c r="D457" s="138" t="s">
        <v>629</v>
      </c>
      <c r="E457" s="142" t="s">
        <v>917</v>
      </c>
      <c r="F457" s="136" t="s">
        <v>753</v>
      </c>
      <c r="G457" s="136">
        <v>479</v>
      </c>
    </row>
    <row r="458" spans="2:7">
      <c r="B458" s="142" t="s">
        <v>631</v>
      </c>
      <c r="C458" s="136" t="s">
        <v>619</v>
      </c>
      <c r="D458" s="140" t="s">
        <v>632</v>
      </c>
      <c r="E458" s="144" t="s">
        <v>918</v>
      </c>
      <c r="F458" s="138" t="s">
        <v>753</v>
      </c>
      <c r="G458" s="145">
        <v>280</v>
      </c>
    </row>
    <row r="459" spans="2:7">
      <c r="B459" s="139" t="s">
        <v>634</v>
      </c>
      <c r="C459" s="138" t="s">
        <v>619</v>
      </c>
      <c r="D459" s="138" t="s">
        <v>635</v>
      </c>
      <c r="E459" s="136" t="s">
        <v>919</v>
      </c>
      <c r="F459" s="138" t="s">
        <v>753</v>
      </c>
      <c r="G459" s="140">
        <v>481</v>
      </c>
    </row>
    <row r="460" spans="2:7">
      <c r="B460" s="139" t="s">
        <v>179</v>
      </c>
      <c r="C460" s="138" t="s">
        <v>619</v>
      </c>
      <c r="D460" s="138" t="s">
        <v>638</v>
      </c>
      <c r="E460" s="138" t="s">
        <v>920</v>
      </c>
      <c r="F460" s="138" t="s">
        <v>921</v>
      </c>
      <c r="G460" s="140">
        <v>20083</v>
      </c>
    </row>
    <row r="461" spans="2:7">
      <c r="B461" s="142" t="s">
        <v>641</v>
      </c>
      <c r="C461" s="136" t="s">
        <v>619</v>
      </c>
      <c r="D461" s="136" t="s">
        <v>642</v>
      </c>
      <c r="E461" s="144" t="s">
        <v>922</v>
      </c>
      <c r="F461" s="138" t="s">
        <v>921</v>
      </c>
      <c r="G461" s="145">
        <v>40038</v>
      </c>
    </row>
    <row r="462" spans="2:7">
      <c r="B462" s="141" t="s">
        <v>645</v>
      </c>
      <c r="C462" s="138" t="s">
        <v>619</v>
      </c>
      <c r="D462" s="138" t="s">
        <v>646</v>
      </c>
      <c r="E462" s="139" t="s">
        <v>923</v>
      </c>
      <c r="F462" s="136" t="s">
        <v>921</v>
      </c>
      <c r="G462" s="136">
        <v>20084</v>
      </c>
    </row>
    <row r="463" spans="2:7">
      <c r="B463" s="139" t="s">
        <v>649</v>
      </c>
      <c r="C463" s="138" t="s">
        <v>619</v>
      </c>
      <c r="D463" s="138" t="s">
        <v>235</v>
      </c>
      <c r="E463" s="147" t="s">
        <v>924</v>
      </c>
      <c r="F463" s="147" t="s">
        <v>921</v>
      </c>
      <c r="G463" s="147">
        <v>20082</v>
      </c>
    </row>
    <row r="464" spans="2:7">
      <c r="B464" s="143" t="s">
        <v>653</v>
      </c>
      <c r="C464" s="138" t="s">
        <v>619</v>
      </c>
      <c r="D464" s="138" t="s">
        <v>654</v>
      </c>
      <c r="E464" s="147" t="s">
        <v>925</v>
      </c>
      <c r="F464" s="147" t="s">
        <v>921</v>
      </c>
      <c r="G464" s="147">
        <v>20087</v>
      </c>
    </row>
    <row r="465" spans="2:7">
      <c r="B465" s="139" t="s">
        <v>656</v>
      </c>
      <c r="C465" s="138" t="s">
        <v>619</v>
      </c>
      <c r="D465" s="138" t="s">
        <v>657</v>
      </c>
      <c r="E465" s="147" t="s">
        <v>926</v>
      </c>
      <c r="F465" s="147" t="s">
        <v>809</v>
      </c>
      <c r="G465" s="147">
        <v>252</v>
      </c>
    </row>
    <row r="466" spans="2:7">
      <c r="B466" s="139" t="s">
        <v>660</v>
      </c>
      <c r="C466" s="138" t="s">
        <v>619</v>
      </c>
      <c r="D466" s="138" t="s">
        <v>511</v>
      </c>
      <c r="E466" s="147" t="s">
        <v>927</v>
      </c>
      <c r="F466" s="147" t="s">
        <v>928</v>
      </c>
      <c r="G466" s="147">
        <v>7018</v>
      </c>
    </row>
    <row r="467" spans="2:7">
      <c r="B467" s="139" t="s">
        <v>663</v>
      </c>
      <c r="C467" s="138" t="s">
        <v>619</v>
      </c>
      <c r="D467" s="138" t="s">
        <v>239</v>
      </c>
      <c r="E467" s="147" t="s">
        <v>929</v>
      </c>
      <c r="F467" s="147" t="s">
        <v>809</v>
      </c>
      <c r="G467" s="147">
        <v>1189</v>
      </c>
    </row>
    <row r="468" spans="2:7">
      <c r="B468" s="142" t="s">
        <v>666</v>
      </c>
      <c r="C468" s="138" t="s">
        <v>619</v>
      </c>
      <c r="D468" s="138" t="s">
        <v>667</v>
      </c>
      <c r="E468" s="147" t="s">
        <v>930</v>
      </c>
      <c r="F468" s="147" t="s">
        <v>928</v>
      </c>
      <c r="G468" s="147">
        <v>7013</v>
      </c>
    </row>
    <row r="469" spans="2:7">
      <c r="B469" s="139" t="s">
        <v>669</v>
      </c>
      <c r="C469" s="138" t="s">
        <v>619</v>
      </c>
      <c r="D469" s="138" t="s">
        <v>670</v>
      </c>
      <c r="E469" s="147" t="s">
        <v>931</v>
      </c>
      <c r="F469" s="147" t="s">
        <v>809</v>
      </c>
      <c r="G469" s="147">
        <v>1215</v>
      </c>
    </row>
    <row r="470" spans="2:7">
      <c r="B470" s="139" t="s">
        <v>673</v>
      </c>
      <c r="C470" s="138" t="s">
        <v>619</v>
      </c>
      <c r="D470" s="138" t="s">
        <v>674</v>
      </c>
      <c r="E470" s="147" t="s">
        <v>932</v>
      </c>
      <c r="F470" s="147" t="s">
        <v>809</v>
      </c>
      <c r="G470" s="147">
        <v>1046</v>
      </c>
    </row>
    <row r="471" spans="2:7">
      <c r="B471" s="139" t="s">
        <v>677</v>
      </c>
      <c r="C471" s="138" t="s">
        <v>619</v>
      </c>
      <c r="D471" s="138" t="s">
        <v>678</v>
      </c>
      <c r="E471" s="147" t="s">
        <v>933</v>
      </c>
      <c r="F471" s="147" t="s">
        <v>809</v>
      </c>
      <c r="G471" s="147">
        <v>771</v>
      </c>
    </row>
    <row r="472" spans="2:7">
      <c r="B472" s="139" t="s">
        <v>681</v>
      </c>
      <c r="C472" s="138" t="s">
        <v>619</v>
      </c>
      <c r="D472" s="138" t="s">
        <v>682</v>
      </c>
      <c r="E472" s="147" t="s">
        <v>934</v>
      </c>
      <c r="F472" s="147" t="s">
        <v>809</v>
      </c>
      <c r="G472" s="147">
        <v>101</v>
      </c>
    </row>
    <row r="473" spans="2:7">
      <c r="B473" s="139" t="s">
        <v>685</v>
      </c>
      <c r="C473" s="138" t="s">
        <v>619</v>
      </c>
      <c r="D473" s="138" t="s">
        <v>686</v>
      </c>
      <c r="E473" s="147" t="s">
        <v>935</v>
      </c>
      <c r="F473" s="147" t="s">
        <v>936</v>
      </c>
      <c r="G473" s="147">
        <v>20004</v>
      </c>
    </row>
    <row r="474" spans="2:7">
      <c r="B474" s="139" t="s">
        <v>688</v>
      </c>
      <c r="C474" s="138" t="s">
        <v>619</v>
      </c>
      <c r="D474" s="138" t="s">
        <v>689</v>
      </c>
      <c r="E474" s="147" t="s">
        <v>937</v>
      </c>
      <c r="F474" s="147" t="s">
        <v>936</v>
      </c>
      <c r="G474" s="147">
        <v>3011</v>
      </c>
    </row>
    <row r="475" spans="2:7">
      <c r="B475" s="143" t="s">
        <v>692</v>
      </c>
      <c r="C475" s="136" t="s">
        <v>619</v>
      </c>
      <c r="D475" s="136" t="s">
        <v>693</v>
      </c>
      <c r="E475" s="147" t="s">
        <v>938</v>
      </c>
      <c r="F475" s="147" t="s">
        <v>936</v>
      </c>
      <c r="G475" s="147">
        <v>20008</v>
      </c>
    </row>
    <row r="476" spans="2:7">
      <c r="B476" s="139" t="s">
        <v>695</v>
      </c>
      <c r="C476" s="138" t="s">
        <v>619</v>
      </c>
      <c r="D476" s="138" t="s">
        <v>253</v>
      </c>
      <c r="E476" s="147" t="s">
        <v>939</v>
      </c>
      <c r="F476" s="147" t="s">
        <v>936</v>
      </c>
      <c r="G476" s="147">
        <v>20005</v>
      </c>
    </row>
    <row r="477" spans="2:7">
      <c r="B477" s="143" t="s">
        <v>697</v>
      </c>
      <c r="C477" s="138" t="s">
        <v>619</v>
      </c>
      <c r="D477" s="138" t="s">
        <v>257</v>
      </c>
      <c r="E477" s="147"/>
      <c r="F477" s="147"/>
      <c r="G477" s="147"/>
    </row>
    <row r="478" spans="2:7">
      <c r="B478" s="143" t="s">
        <v>699</v>
      </c>
      <c r="C478" s="136" t="s">
        <v>619</v>
      </c>
      <c r="D478" s="136" t="s">
        <v>700</v>
      </c>
      <c r="E478" s="147" t="s">
        <v>940</v>
      </c>
      <c r="F478" s="147" t="s">
        <v>941</v>
      </c>
      <c r="G478" s="154">
        <v>19</v>
      </c>
    </row>
    <row r="479" spans="2:7">
      <c r="B479" s="139" t="s">
        <v>703</v>
      </c>
      <c r="C479" s="138" t="s">
        <v>619</v>
      </c>
      <c r="D479" s="138" t="s">
        <v>704</v>
      </c>
      <c r="E479" s="147" t="s">
        <v>942</v>
      </c>
      <c r="F479" s="147" t="s">
        <v>941</v>
      </c>
      <c r="G479" s="154">
        <v>33</v>
      </c>
    </row>
    <row r="480" spans="2:7">
      <c r="B480" s="143" t="s">
        <v>707</v>
      </c>
      <c r="C480" s="136" t="s">
        <v>619</v>
      </c>
      <c r="D480" s="136" t="s">
        <v>708</v>
      </c>
      <c r="E480" s="147" t="s">
        <v>943</v>
      </c>
      <c r="F480" s="147" t="s">
        <v>941</v>
      </c>
      <c r="G480" s="154">
        <v>22</v>
      </c>
    </row>
    <row r="481" spans="2:7">
      <c r="B481" s="142" t="s">
        <v>710</v>
      </c>
      <c r="C481" s="136" t="s">
        <v>619</v>
      </c>
      <c r="D481" s="136" t="s">
        <v>711</v>
      </c>
      <c r="E481" s="147" t="s">
        <v>944</v>
      </c>
      <c r="F481" s="147" t="s">
        <v>941</v>
      </c>
      <c r="G481" s="154">
        <v>16</v>
      </c>
    </row>
    <row r="482" spans="2:7">
      <c r="B482" s="139" t="s">
        <v>713</v>
      </c>
      <c r="C482" s="136" t="s">
        <v>619</v>
      </c>
      <c r="D482" s="136" t="s">
        <v>714</v>
      </c>
      <c r="E482" s="147" t="s">
        <v>945</v>
      </c>
      <c r="F482" s="147" t="s">
        <v>946</v>
      </c>
      <c r="G482" s="154">
        <v>211</v>
      </c>
    </row>
    <row r="483" spans="2:7">
      <c r="B483" s="139" t="s">
        <v>716</v>
      </c>
      <c r="C483" s="138" t="s">
        <v>619</v>
      </c>
      <c r="D483" s="138" t="s">
        <v>717</v>
      </c>
      <c r="E483" s="147" t="s">
        <v>947</v>
      </c>
      <c r="F483" s="147" t="s">
        <v>946</v>
      </c>
      <c r="G483" s="154">
        <v>254</v>
      </c>
    </row>
    <row r="484" spans="2:7">
      <c r="B484" s="139" t="s">
        <v>720</v>
      </c>
      <c r="C484" s="138" t="s">
        <v>619</v>
      </c>
      <c r="D484" s="138" t="s">
        <v>721</v>
      </c>
      <c r="E484" s="147" t="s">
        <v>948</v>
      </c>
      <c r="F484" s="147" t="s">
        <v>946</v>
      </c>
      <c r="G484" s="154">
        <v>185</v>
      </c>
    </row>
    <row r="485" spans="2:7">
      <c r="B485" s="139" t="s">
        <v>723</v>
      </c>
      <c r="C485" s="138" t="s">
        <v>619</v>
      </c>
      <c r="D485" s="138" t="s">
        <v>724</v>
      </c>
      <c r="E485" s="147" t="s">
        <v>949</v>
      </c>
      <c r="F485" s="147" t="s">
        <v>946</v>
      </c>
      <c r="G485" s="154">
        <v>125</v>
      </c>
    </row>
    <row r="486" spans="2:7">
      <c r="B486" s="143" t="s">
        <v>727</v>
      </c>
      <c r="C486" s="136" t="s">
        <v>619</v>
      </c>
      <c r="D486" s="136" t="s">
        <v>728</v>
      </c>
      <c r="E486" s="139" t="s">
        <v>950</v>
      </c>
      <c r="F486" s="138" t="s">
        <v>486</v>
      </c>
      <c r="G486" s="155">
        <v>224</v>
      </c>
    </row>
    <row r="487" spans="2:7">
      <c r="B487" s="139" t="s">
        <v>730</v>
      </c>
      <c r="C487" s="138" t="s">
        <v>619</v>
      </c>
      <c r="D487" s="138" t="s">
        <v>334</v>
      </c>
      <c r="E487" s="142" t="s">
        <v>951</v>
      </c>
      <c r="F487" s="138" t="s">
        <v>486</v>
      </c>
      <c r="G487" s="156">
        <v>126</v>
      </c>
    </row>
    <row r="488" spans="2:7">
      <c r="B488" s="139" t="s">
        <v>734</v>
      </c>
      <c r="C488" s="138" t="s">
        <v>735</v>
      </c>
      <c r="D488" s="138" t="s">
        <v>487</v>
      </c>
      <c r="E488" s="139" t="s">
        <v>952</v>
      </c>
      <c r="F488" s="138" t="s">
        <v>486</v>
      </c>
      <c r="G488" s="155">
        <v>263</v>
      </c>
    </row>
    <row r="489" spans="2:7">
      <c r="B489" s="139" t="s">
        <v>738</v>
      </c>
      <c r="C489" s="138" t="s">
        <v>735</v>
      </c>
      <c r="D489" s="138" t="s">
        <v>503</v>
      </c>
      <c r="E489" s="139" t="s">
        <v>953</v>
      </c>
      <c r="F489" s="138" t="s">
        <v>486</v>
      </c>
      <c r="G489" s="155">
        <v>210</v>
      </c>
    </row>
    <row r="490" spans="2:7">
      <c r="B490" s="143" t="s">
        <v>741</v>
      </c>
      <c r="C490" s="136" t="s">
        <v>735</v>
      </c>
      <c r="D490" s="136" t="s">
        <v>652</v>
      </c>
      <c r="E490" s="142" t="s">
        <v>954</v>
      </c>
      <c r="F490" s="138" t="s">
        <v>486</v>
      </c>
      <c r="G490" s="156">
        <v>196</v>
      </c>
    </row>
    <row r="491" spans="2:7">
      <c r="B491" s="139" t="s">
        <v>744</v>
      </c>
      <c r="C491" s="138" t="s">
        <v>735</v>
      </c>
      <c r="D491" s="138" t="s">
        <v>745</v>
      </c>
      <c r="E491" s="139" t="s">
        <v>955</v>
      </c>
      <c r="F491" s="138" t="s">
        <v>486</v>
      </c>
      <c r="G491" s="155">
        <v>111</v>
      </c>
    </row>
    <row r="492" spans="2:7">
      <c r="B492" s="139" t="s">
        <v>748</v>
      </c>
      <c r="C492" s="138" t="s">
        <v>735</v>
      </c>
      <c r="D492" s="138" t="s">
        <v>749</v>
      </c>
      <c r="E492" s="139" t="s">
        <v>956</v>
      </c>
      <c r="F492" s="138" t="s">
        <v>486</v>
      </c>
      <c r="G492" s="155">
        <v>114</v>
      </c>
    </row>
    <row r="493" spans="2:7">
      <c r="E493" s="142" t="s">
        <v>957</v>
      </c>
      <c r="F493" s="138" t="s">
        <v>486</v>
      </c>
      <c r="G493" s="157">
        <v>205</v>
      </c>
    </row>
    <row r="494" spans="2:7">
      <c r="B494" s="136" t="s">
        <v>186</v>
      </c>
      <c r="C494" s="136" t="s">
        <v>157</v>
      </c>
      <c r="D494" s="137" t="s">
        <v>187</v>
      </c>
      <c r="E494" s="141" t="s">
        <v>958</v>
      </c>
      <c r="F494" s="138" t="s">
        <v>486</v>
      </c>
      <c r="G494" s="155">
        <v>237</v>
      </c>
    </row>
    <row r="495" spans="2:7">
      <c r="B495" s="138" t="s">
        <v>191</v>
      </c>
      <c r="C495" s="138" t="s">
        <v>157</v>
      </c>
      <c r="D495" s="137" t="s">
        <v>192</v>
      </c>
      <c r="E495" s="139" t="s">
        <v>959</v>
      </c>
      <c r="F495" s="138" t="s">
        <v>486</v>
      </c>
      <c r="G495" s="155">
        <v>284</v>
      </c>
    </row>
    <row r="496" spans="2:7">
      <c r="B496" s="136" t="s">
        <v>196</v>
      </c>
      <c r="C496" s="138" t="s">
        <v>157</v>
      </c>
      <c r="D496" s="137" t="s">
        <v>197</v>
      </c>
      <c r="E496" s="143" t="s">
        <v>960</v>
      </c>
      <c r="F496" s="138" t="s">
        <v>486</v>
      </c>
      <c r="G496" s="155">
        <v>241</v>
      </c>
    </row>
    <row r="497" spans="2:7">
      <c r="B497" s="139" t="s">
        <v>201</v>
      </c>
      <c r="C497" s="138" t="s">
        <v>157</v>
      </c>
      <c r="D497" s="138" t="s">
        <v>202</v>
      </c>
      <c r="E497" s="139" t="s">
        <v>961</v>
      </c>
      <c r="F497" s="138" t="s">
        <v>486</v>
      </c>
      <c r="G497" s="155">
        <v>240</v>
      </c>
    </row>
    <row r="498" spans="2:7">
      <c r="B498" s="139" t="s">
        <v>207</v>
      </c>
      <c r="C498" s="138" t="s">
        <v>157</v>
      </c>
      <c r="D498" s="138" t="s">
        <v>208</v>
      </c>
      <c r="E498" s="139" t="s">
        <v>962</v>
      </c>
      <c r="F498" s="138" t="s">
        <v>486</v>
      </c>
      <c r="G498" s="155">
        <v>194</v>
      </c>
    </row>
    <row r="499" spans="2:7">
      <c r="B499" s="141" t="s">
        <v>212</v>
      </c>
      <c r="C499" s="136" t="s">
        <v>157</v>
      </c>
      <c r="D499" s="136" t="s">
        <v>213</v>
      </c>
      <c r="E499" s="139" t="s">
        <v>963</v>
      </c>
      <c r="F499" s="138" t="s">
        <v>486</v>
      </c>
      <c r="G499" s="155">
        <v>193</v>
      </c>
    </row>
    <row r="500" spans="2:7">
      <c r="B500" s="136" t="s">
        <v>216</v>
      </c>
      <c r="C500" s="138" t="s">
        <v>157</v>
      </c>
      <c r="D500" s="143" t="s">
        <v>217</v>
      </c>
      <c r="E500" s="142" t="s">
        <v>964</v>
      </c>
      <c r="F500" s="138" t="s">
        <v>486</v>
      </c>
      <c r="G500" s="155">
        <v>192</v>
      </c>
    </row>
    <row r="501" spans="2:7">
      <c r="B501" s="141" t="s">
        <v>220</v>
      </c>
      <c r="C501" s="136" t="s">
        <v>157</v>
      </c>
      <c r="D501" s="136" t="s">
        <v>221</v>
      </c>
      <c r="E501" s="139" t="s">
        <v>965</v>
      </c>
      <c r="F501" s="138" t="s">
        <v>486</v>
      </c>
      <c r="G501" s="155">
        <v>191</v>
      </c>
    </row>
    <row r="502" spans="2:7">
      <c r="B502" s="139" t="s">
        <v>224</v>
      </c>
      <c r="C502" s="136" t="s">
        <v>157</v>
      </c>
      <c r="D502" s="136" t="s">
        <v>225</v>
      </c>
      <c r="E502" s="139" t="s">
        <v>966</v>
      </c>
      <c r="F502" s="138" t="s">
        <v>486</v>
      </c>
      <c r="G502" s="155">
        <v>249</v>
      </c>
    </row>
    <row r="503" spans="2:7">
      <c r="B503" s="139" t="s">
        <v>228</v>
      </c>
      <c r="C503" s="136" t="s">
        <v>157</v>
      </c>
      <c r="D503" s="136" t="s">
        <v>229</v>
      </c>
      <c r="E503" s="139" t="s">
        <v>967</v>
      </c>
      <c r="F503" s="138" t="s">
        <v>486</v>
      </c>
      <c r="G503" s="155">
        <v>65</v>
      </c>
    </row>
    <row r="504" spans="2:7">
      <c r="B504" s="138" t="s">
        <v>232</v>
      </c>
      <c r="C504" s="138" t="s">
        <v>157</v>
      </c>
      <c r="D504" s="143" t="s">
        <v>233</v>
      </c>
      <c r="E504" s="139" t="s">
        <v>968</v>
      </c>
      <c r="F504" s="138" t="s">
        <v>486</v>
      </c>
      <c r="G504" s="155">
        <v>217</v>
      </c>
    </row>
    <row r="505" spans="2:7">
      <c r="B505" s="139" t="s">
        <v>236</v>
      </c>
      <c r="C505" s="136" t="s">
        <v>157</v>
      </c>
      <c r="D505" s="136" t="s">
        <v>237</v>
      </c>
      <c r="E505" s="139" t="s">
        <v>969</v>
      </c>
      <c r="F505" s="138" t="s">
        <v>486</v>
      </c>
      <c r="G505" s="155">
        <v>235</v>
      </c>
    </row>
    <row r="506" spans="2:7">
      <c r="B506" s="139" t="s">
        <v>240</v>
      </c>
      <c r="C506" s="136" t="s">
        <v>157</v>
      </c>
      <c r="D506" s="136" t="s">
        <v>241</v>
      </c>
      <c r="E506" s="139" t="s">
        <v>970</v>
      </c>
      <c r="F506" s="138" t="s">
        <v>486</v>
      </c>
      <c r="G506" s="155">
        <v>63</v>
      </c>
    </row>
    <row r="507" spans="2:7">
      <c r="B507" s="139" t="s">
        <v>244</v>
      </c>
      <c r="C507" s="138" t="s">
        <v>157</v>
      </c>
      <c r="D507" s="138" t="s">
        <v>245</v>
      </c>
      <c r="E507" s="143" t="s">
        <v>971</v>
      </c>
      <c r="F507" s="138" t="s">
        <v>486</v>
      </c>
      <c r="G507" s="155">
        <v>253</v>
      </c>
    </row>
    <row r="508" spans="2:7">
      <c r="B508" s="139" t="s">
        <v>248</v>
      </c>
      <c r="C508" s="136" t="s">
        <v>157</v>
      </c>
      <c r="D508" s="136" t="s">
        <v>249</v>
      </c>
      <c r="E508" s="139" t="s">
        <v>972</v>
      </c>
      <c r="F508" s="138" t="s">
        <v>486</v>
      </c>
      <c r="G508" s="155">
        <v>285</v>
      </c>
    </row>
    <row r="509" spans="2:7">
      <c r="B509" s="139" t="s">
        <v>252</v>
      </c>
      <c r="C509" s="138" t="s">
        <v>157</v>
      </c>
      <c r="D509" s="138" t="s">
        <v>253</v>
      </c>
      <c r="E509" s="143" t="s">
        <v>973</v>
      </c>
      <c r="F509" s="138" t="s">
        <v>486</v>
      </c>
      <c r="G509" s="155">
        <v>141</v>
      </c>
    </row>
    <row r="510" spans="2:7">
      <c r="B510" s="139" t="s">
        <v>256</v>
      </c>
      <c r="C510" s="136" t="s">
        <v>157</v>
      </c>
      <c r="D510" s="140" t="s">
        <v>257</v>
      </c>
      <c r="E510" s="143" t="s">
        <v>974</v>
      </c>
      <c r="F510" s="138" t="s">
        <v>486</v>
      </c>
      <c r="G510" s="155">
        <v>222</v>
      </c>
    </row>
    <row r="511" spans="2:7">
      <c r="B511" s="139" t="s">
        <v>260</v>
      </c>
      <c r="C511" s="138" t="s">
        <v>157</v>
      </c>
      <c r="D511" s="138" t="s">
        <v>261</v>
      </c>
      <c r="E511" s="139" t="s">
        <v>975</v>
      </c>
      <c r="F511" s="138" t="s">
        <v>486</v>
      </c>
      <c r="G511" s="155">
        <v>167</v>
      </c>
    </row>
    <row r="512" spans="2:7">
      <c r="B512" s="139" t="s">
        <v>264</v>
      </c>
      <c r="C512" s="138" t="s">
        <v>157</v>
      </c>
      <c r="D512" s="138" t="s">
        <v>265</v>
      </c>
      <c r="E512" s="143" t="s">
        <v>976</v>
      </c>
      <c r="F512" s="138" t="s">
        <v>486</v>
      </c>
      <c r="G512" s="155">
        <v>268</v>
      </c>
    </row>
    <row r="513" spans="2:7">
      <c r="B513" s="143" t="s">
        <v>268</v>
      </c>
      <c r="C513" s="138" t="s">
        <v>157</v>
      </c>
      <c r="D513" s="138" t="s">
        <v>269</v>
      </c>
      <c r="E513" s="142" t="s">
        <v>977</v>
      </c>
      <c r="F513" s="138" t="s">
        <v>486</v>
      </c>
      <c r="G513" s="155">
        <v>142</v>
      </c>
    </row>
    <row r="514" spans="2:7">
      <c r="B514" s="143" t="s">
        <v>272</v>
      </c>
      <c r="C514" s="136" t="s">
        <v>157</v>
      </c>
      <c r="D514" s="136" t="s">
        <v>273</v>
      </c>
      <c r="E514" s="139" t="s">
        <v>978</v>
      </c>
      <c r="F514" s="138" t="s">
        <v>486</v>
      </c>
      <c r="G514" s="155">
        <v>50</v>
      </c>
    </row>
    <row r="515" spans="2:7">
      <c r="B515" s="143" t="s">
        <v>276</v>
      </c>
      <c r="C515" s="136" t="s">
        <v>157</v>
      </c>
      <c r="D515" s="136" t="s">
        <v>277</v>
      </c>
      <c r="E515" s="139" t="s">
        <v>979</v>
      </c>
      <c r="F515" s="138" t="s">
        <v>486</v>
      </c>
      <c r="G515" s="155">
        <v>140</v>
      </c>
    </row>
    <row r="516" spans="2:7">
      <c r="B516" s="139" t="s">
        <v>280</v>
      </c>
      <c r="C516" s="138" t="s">
        <v>157</v>
      </c>
      <c r="D516" s="138" t="s">
        <v>281</v>
      </c>
      <c r="E516" s="139" t="s">
        <v>980</v>
      </c>
      <c r="F516" s="138" t="s">
        <v>981</v>
      </c>
      <c r="G516" s="155">
        <v>3</v>
      </c>
    </row>
    <row r="517" spans="2:7">
      <c r="B517" s="139" t="s">
        <v>284</v>
      </c>
      <c r="C517" s="136" t="s">
        <v>157</v>
      </c>
      <c r="D517" s="136" t="s">
        <v>285</v>
      </c>
      <c r="E517" s="139" t="s">
        <v>982</v>
      </c>
      <c r="F517" s="138" t="s">
        <v>981</v>
      </c>
      <c r="G517" s="155">
        <v>4</v>
      </c>
    </row>
    <row r="518" spans="2:7">
      <c r="B518" s="143" t="s">
        <v>288</v>
      </c>
      <c r="C518" s="136" t="s">
        <v>157</v>
      </c>
      <c r="D518" s="136" t="s">
        <v>289</v>
      </c>
      <c r="E518" s="143" t="s">
        <v>983</v>
      </c>
      <c r="F518" s="138" t="s">
        <v>981</v>
      </c>
      <c r="G518" s="155">
        <v>8</v>
      </c>
    </row>
    <row r="519" spans="2:7">
      <c r="B519" s="141" t="s">
        <v>292</v>
      </c>
      <c r="C519" s="136" t="s">
        <v>157</v>
      </c>
      <c r="D519" s="136" t="s">
        <v>293</v>
      </c>
      <c r="E519" s="139" t="s">
        <v>984</v>
      </c>
      <c r="F519" s="138" t="s">
        <v>981</v>
      </c>
      <c r="G519" s="155">
        <v>1</v>
      </c>
    </row>
    <row r="520" spans="2:7">
      <c r="B520" s="143" t="s">
        <v>296</v>
      </c>
      <c r="C520" s="136" t="s">
        <v>157</v>
      </c>
      <c r="D520" s="136" t="s">
        <v>297</v>
      </c>
      <c r="E520" s="139" t="s">
        <v>985</v>
      </c>
      <c r="F520" s="138" t="s">
        <v>986</v>
      </c>
      <c r="G520" s="155">
        <v>1</v>
      </c>
    </row>
    <row r="521" spans="2:7">
      <c r="B521" s="139" t="s">
        <v>300</v>
      </c>
      <c r="C521" s="136" t="s">
        <v>157</v>
      </c>
      <c r="D521" s="136" t="s">
        <v>301</v>
      </c>
      <c r="E521" s="139" t="s">
        <v>987</v>
      </c>
      <c r="F521" s="138" t="s">
        <v>986</v>
      </c>
      <c r="G521" s="155">
        <v>9</v>
      </c>
    </row>
    <row r="522" spans="2:7">
      <c r="B522" s="139" t="s">
        <v>304</v>
      </c>
      <c r="C522" s="138" t="s">
        <v>157</v>
      </c>
      <c r="D522" s="138" t="s">
        <v>305</v>
      </c>
      <c r="E522" s="143" t="s">
        <v>988</v>
      </c>
      <c r="F522" s="138" t="s">
        <v>986</v>
      </c>
      <c r="G522" s="155">
        <v>4</v>
      </c>
    </row>
    <row r="523" spans="2:7">
      <c r="B523" s="139" t="s">
        <v>308</v>
      </c>
      <c r="C523" s="138" t="s">
        <v>157</v>
      </c>
      <c r="D523" s="138" t="s">
        <v>309</v>
      </c>
      <c r="E523" s="139" t="s">
        <v>989</v>
      </c>
      <c r="F523" s="138" t="s">
        <v>986</v>
      </c>
      <c r="G523" s="155">
        <v>88</v>
      </c>
    </row>
    <row r="524" spans="2:7">
      <c r="B524" s="139" t="s">
        <v>312</v>
      </c>
      <c r="C524" s="136" t="s">
        <v>157</v>
      </c>
      <c r="D524" s="136" t="s">
        <v>313</v>
      </c>
      <c r="E524" s="139" t="s">
        <v>990</v>
      </c>
      <c r="F524" s="138" t="s">
        <v>986</v>
      </c>
      <c r="G524" s="155">
        <v>96</v>
      </c>
    </row>
    <row r="525" spans="2:7">
      <c r="B525" s="139" t="s">
        <v>316</v>
      </c>
      <c r="C525" s="136" t="s">
        <v>157</v>
      </c>
      <c r="D525" s="140" t="s">
        <v>317</v>
      </c>
      <c r="E525" s="139" t="s">
        <v>991</v>
      </c>
      <c r="F525" s="138" t="s">
        <v>986</v>
      </c>
      <c r="G525" s="155">
        <v>99</v>
      </c>
    </row>
    <row r="526" spans="2:7">
      <c r="B526" s="139" t="s">
        <v>320</v>
      </c>
      <c r="C526" s="138" t="s">
        <v>157</v>
      </c>
      <c r="D526" s="138" t="s">
        <v>321</v>
      </c>
      <c r="E526" s="142" t="s">
        <v>992</v>
      </c>
      <c r="F526" s="138" t="s">
        <v>986</v>
      </c>
      <c r="G526" s="155">
        <v>98</v>
      </c>
    </row>
    <row r="527" spans="2:7">
      <c r="B527" s="139" t="s">
        <v>324</v>
      </c>
      <c r="C527" s="138" t="s">
        <v>157</v>
      </c>
      <c r="D527" s="138" t="s">
        <v>325</v>
      </c>
      <c r="E527" s="142" t="s">
        <v>993</v>
      </c>
      <c r="F527" s="138" t="s">
        <v>986</v>
      </c>
      <c r="G527" s="155">
        <v>115</v>
      </c>
    </row>
    <row r="528" spans="2:7">
      <c r="B528" s="139" t="s">
        <v>328</v>
      </c>
      <c r="C528" s="136" t="s">
        <v>157</v>
      </c>
      <c r="D528" s="136" t="s">
        <v>329</v>
      </c>
      <c r="E528" s="139" t="s">
        <v>994</v>
      </c>
      <c r="F528" s="138" t="s">
        <v>986</v>
      </c>
      <c r="G528" s="155">
        <v>69</v>
      </c>
    </row>
    <row r="529" spans="2:7">
      <c r="B529" s="139" t="s">
        <v>332</v>
      </c>
      <c r="C529" s="136" t="s">
        <v>157</v>
      </c>
      <c r="D529" s="136" t="s">
        <v>219</v>
      </c>
      <c r="E529" s="139" t="s">
        <v>995</v>
      </c>
      <c r="F529" s="138" t="s">
        <v>986</v>
      </c>
      <c r="G529" s="155">
        <v>113</v>
      </c>
    </row>
    <row r="530" spans="2:7">
      <c r="B530" s="142" t="s">
        <v>335</v>
      </c>
      <c r="C530" s="136" t="s">
        <v>157</v>
      </c>
      <c r="D530" s="136" t="s">
        <v>336</v>
      </c>
      <c r="E530" s="139" t="s">
        <v>996</v>
      </c>
      <c r="F530" s="138" t="s">
        <v>986</v>
      </c>
      <c r="G530" s="155">
        <v>75</v>
      </c>
    </row>
    <row r="531" spans="2:7">
      <c r="B531" s="139" t="s">
        <v>339</v>
      </c>
      <c r="C531" s="136" t="s">
        <v>157</v>
      </c>
      <c r="D531" s="136" t="s">
        <v>340</v>
      </c>
      <c r="E531" s="139" t="s">
        <v>997</v>
      </c>
      <c r="F531" s="138" t="s">
        <v>986</v>
      </c>
      <c r="G531" s="155">
        <v>67</v>
      </c>
    </row>
    <row r="532" spans="2:7">
      <c r="B532" s="142" t="s">
        <v>343</v>
      </c>
      <c r="C532" s="136" t="s">
        <v>157</v>
      </c>
      <c r="D532" s="136" t="s">
        <v>344</v>
      </c>
      <c r="E532" s="139" t="s">
        <v>998</v>
      </c>
      <c r="F532" s="138" t="s">
        <v>986</v>
      </c>
      <c r="G532" s="155">
        <v>68</v>
      </c>
    </row>
    <row r="533" spans="2:7">
      <c r="B533" s="142" t="s">
        <v>347</v>
      </c>
      <c r="C533" s="136" t="s">
        <v>157</v>
      </c>
      <c r="D533" s="136" t="s">
        <v>348</v>
      </c>
      <c r="E533" s="139" t="s">
        <v>999</v>
      </c>
      <c r="F533" s="136" t="s">
        <v>1000</v>
      </c>
      <c r="G533" s="155">
        <v>2</v>
      </c>
    </row>
    <row r="534" spans="2:7">
      <c r="B534" s="139" t="s">
        <v>351</v>
      </c>
      <c r="C534" s="136" t="s">
        <v>157</v>
      </c>
      <c r="D534" s="136" t="s">
        <v>352</v>
      </c>
      <c r="E534" s="142" t="s">
        <v>1001</v>
      </c>
      <c r="F534" s="136" t="s">
        <v>1000</v>
      </c>
      <c r="G534" s="155">
        <v>68</v>
      </c>
    </row>
    <row r="535" spans="2:7">
      <c r="B535" s="139" t="s">
        <v>355</v>
      </c>
      <c r="C535" s="138" t="s">
        <v>157</v>
      </c>
      <c r="D535" s="138" t="s">
        <v>356</v>
      </c>
      <c r="E535" s="139" t="s">
        <v>1002</v>
      </c>
      <c r="F535" s="136" t="s">
        <v>1000</v>
      </c>
      <c r="G535" s="155">
        <v>64</v>
      </c>
    </row>
    <row r="536" spans="2:7">
      <c r="B536" s="143" t="s">
        <v>359</v>
      </c>
      <c r="C536" s="136" t="s">
        <v>157</v>
      </c>
      <c r="D536" s="136" t="s">
        <v>360</v>
      </c>
      <c r="E536" s="139" t="s">
        <v>1003</v>
      </c>
      <c r="F536" s="136" t="s">
        <v>1000</v>
      </c>
      <c r="G536" s="155">
        <v>4</v>
      </c>
    </row>
    <row r="537" spans="2:7">
      <c r="B537" s="139" t="s">
        <v>363</v>
      </c>
      <c r="C537" s="136" t="s">
        <v>157</v>
      </c>
      <c r="D537" s="136" t="s">
        <v>364</v>
      </c>
      <c r="E537" s="142" t="s">
        <v>1004</v>
      </c>
      <c r="F537" s="136" t="s">
        <v>1000</v>
      </c>
      <c r="G537" s="155">
        <v>53</v>
      </c>
    </row>
    <row r="538" spans="2:7">
      <c r="B538" s="139" t="s">
        <v>367</v>
      </c>
      <c r="C538" s="136" t="s">
        <v>157</v>
      </c>
      <c r="D538" s="136" t="s">
        <v>368</v>
      </c>
      <c r="E538" s="142" t="s">
        <v>1005</v>
      </c>
      <c r="F538" s="136" t="s">
        <v>1000</v>
      </c>
      <c r="G538" s="155">
        <v>67</v>
      </c>
    </row>
    <row r="539" spans="2:7">
      <c r="B539" s="142" t="s">
        <v>371</v>
      </c>
      <c r="C539" s="136" t="s">
        <v>157</v>
      </c>
      <c r="D539" s="140" t="s">
        <v>372</v>
      </c>
      <c r="E539" s="139" t="s">
        <v>1006</v>
      </c>
      <c r="F539" s="136" t="s">
        <v>1000</v>
      </c>
      <c r="G539" s="155">
        <v>46</v>
      </c>
    </row>
    <row r="540" spans="2:7">
      <c r="B540" s="139" t="s">
        <v>375</v>
      </c>
      <c r="C540" s="136" t="s">
        <v>157</v>
      </c>
      <c r="D540" s="136" t="s">
        <v>376</v>
      </c>
      <c r="E540" s="139" t="s">
        <v>1007</v>
      </c>
      <c r="F540" s="136" t="s">
        <v>1000</v>
      </c>
      <c r="G540" s="155">
        <v>63</v>
      </c>
    </row>
    <row r="541" spans="2:7">
      <c r="B541" s="142" t="s">
        <v>379</v>
      </c>
      <c r="C541" s="136" t="s">
        <v>157</v>
      </c>
      <c r="D541" s="136" t="s">
        <v>380</v>
      </c>
      <c r="E541" s="139" t="s">
        <v>1008</v>
      </c>
      <c r="F541" s="136" t="s">
        <v>1000</v>
      </c>
      <c r="G541" s="155">
        <v>66</v>
      </c>
    </row>
    <row r="542" spans="2:7">
      <c r="B542" s="143" t="s">
        <v>383</v>
      </c>
      <c r="C542" s="136" t="s">
        <v>157</v>
      </c>
      <c r="D542" s="136" t="s">
        <v>384</v>
      </c>
      <c r="E542" s="143" t="s">
        <v>1009</v>
      </c>
      <c r="F542" s="136" t="s">
        <v>1000</v>
      </c>
      <c r="G542" s="155">
        <v>45</v>
      </c>
    </row>
    <row r="543" spans="2:7">
      <c r="B543" s="143" t="s">
        <v>387</v>
      </c>
      <c r="C543" s="136" t="s">
        <v>157</v>
      </c>
      <c r="D543" s="136" t="s">
        <v>388</v>
      </c>
      <c r="E543" s="142" t="s">
        <v>1010</v>
      </c>
      <c r="F543" s="136" t="s">
        <v>1000</v>
      </c>
      <c r="G543" s="155">
        <v>47</v>
      </c>
    </row>
    <row r="544" spans="2:7">
      <c r="B544" s="139" t="s">
        <v>391</v>
      </c>
      <c r="C544" s="136" t="s">
        <v>157</v>
      </c>
      <c r="D544" s="136" t="s">
        <v>392</v>
      </c>
      <c r="E544" s="139" t="s">
        <v>1011</v>
      </c>
      <c r="F544" s="136" t="s">
        <v>1000</v>
      </c>
      <c r="G544" s="155">
        <v>69</v>
      </c>
    </row>
    <row r="545" spans="2:7">
      <c r="B545" s="143" t="s">
        <v>395</v>
      </c>
      <c r="C545" s="136" t="s">
        <v>157</v>
      </c>
      <c r="D545" s="136" t="s">
        <v>396</v>
      </c>
      <c r="E545" s="139" t="s">
        <v>1012</v>
      </c>
      <c r="F545" s="136" t="s">
        <v>1000</v>
      </c>
      <c r="G545" s="155">
        <v>49</v>
      </c>
    </row>
    <row r="546" spans="2:7">
      <c r="B546" s="139" t="s">
        <v>399</v>
      </c>
      <c r="C546" s="136" t="s">
        <v>157</v>
      </c>
      <c r="D546" s="136" t="s">
        <v>400</v>
      </c>
      <c r="E546" s="139" t="s">
        <v>1013</v>
      </c>
      <c r="F546" s="136" t="s">
        <v>1000</v>
      </c>
      <c r="G546" s="155">
        <v>43</v>
      </c>
    </row>
    <row r="547" spans="2:7">
      <c r="B547" s="139" t="s">
        <v>403</v>
      </c>
      <c r="C547" s="136" t="s">
        <v>157</v>
      </c>
      <c r="D547" s="136" t="s">
        <v>404</v>
      </c>
      <c r="E547" s="139" t="s">
        <v>1014</v>
      </c>
      <c r="F547" s="136" t="s">
        <v>1015</v>
      </c>
      <c r="G547" s="155">
        <v>50</v>
      </c>
    </row>
    <row r="548" spans="2:7">
      <c r="B548" s="139" t="s">
        <v>407</v>
      </c>
      <c r="C548" s="136" t="s">
        <v>157</v>
      </c>
      <c r="D548" s="136" t="s">
        <v>408</v>
      </c>
      <c r="E548" s="139" t="s">
        <v>1016</v>
      </c>
      <c r="F548" s="136" t="s">
        <v>1015</v>
      </c>
      <c r="G548" s="155">
        <v>59</v>
      </c>
    </row>
    <row r="549" spans="2:7">
      <c r="B549" s="143" t="s">
        <v>162</v>
      </c>
      <c r="C549" s="136" t="s">
        <v>157</v>
      </c>
      <c r="D549" s="136" t="s">
        <v>411</v>
      </c>
      <c r="E549" s="139" t="s">
        <v>1017</v>
      </c>
      <c r="F549" s="136" t="s">
        <v>1015</v>
      </c>
      <c r="G549" s="155">
        <v>58</v>
      </c>
    </row>
    <row r="550" spans="2:7">
      <c r="B550" s="139" t="s">
        <v>414</v>
      </c>
      <c r="C550" s="136" t="s">
        <v>157</v>
      </c>
      <c r="D550" s="136" t="s">
        <v>415</v>
      </c>
      <c r="E550" s="139" t="s">
        <v>1018</v>
      </c>
      <c r="F550" s="136" t="s">
        <v>1015</v>
      </c>
      <c r="G550" s="155">
        <v>57</v>
      </c>
    </row>
    <row r="551" spans="2:7">
      <c r="B551" s="143" t="s">
        <v>418</v>
      </c>
      <c r="C551" s="136" t="s">
        <v>157</v>
      </c>
      <c r="D551" s="136" t="s">
        <v>419</v>
      </c>
      <c r="E551" s="139" t="s">
        <v>1019</v>
      </c>
      <c r="F551" s="136" t="s">
        <v>1020</v>
      </c>
      <c r="G551" s="155">
        <v>80</v>
      </c>
    </row>
    <row r="552" spans="2:7">
      <c r="B552" s="142" t="s">
        <v>422</v>
      </c>
      <c r="C552" s="136" t="s">
        <v>157</v>
      </c>
      <c r="D552" s="136" t="s">
        <v>423</v>
      </c>
      <c r="E552" s="139" t="s">
        <v>1021</v>
      </c>
      <c r="F552" s="136" t="s">
        <v>1020</v>
      </c>
      <c r="G552" s="155">
        <v>3</v>
      </c>
    </row>
    <row r="553" spans="2:7">
      <c r="B553" s="139" t="s">
        <v>426</v>
      </c>
      <c r="C553" s="136" t="s">
        <v>157</v>
      </c>
      <c r="D553" s="136" t="s">
        <v>247</v>
      </c>
      <c r="E553" s="139" t="s">
        <v>1022</v>
      </c>
      <c r="F553" s="136" t="s">
        <v>1020</v>
      </c>
      <c r="G553" s="155">
        <v>8</v>
      </c>
    </row>
    <row r="554" spans="2:7">
      <c r="B554" s="142" t="s">
        <v>429</v>
      </c>
      <c r="C554" s="136" t="s">
        <v>157</v>
      </c>
      <c r="D554" s="136" t="s">
        <v>430</v>
      </c>
      <c r="E554" s="139" t="s">
        <v>1023</v>
      </c>
      <c r="F554" s="136" t="s">
        <v>1020</v>
      </c>
      <c r="G554" s="155">
        <v>56</v>
      </c>
    </row>
    <row r="555" spans="2:7">
      <c r="B555" s="142" t="s">
        <v>433</v>
      </c>
      <c r="C555" s="136" t="s">
        <v>157</v>
      </c>
      <c r="D555" s="136" t="s">
        <v>434</v>
      </c>
      <c r="E555" s="139" t="s">
        <v>1024</v>
      </c>
      <c r="F555" s="136" t="s">
        <v>1020</v>
      </c>
      <c r="G555" s="155">
        <v>81</v>
      </c>
    </row>
    <row r="556" spans="2:7">
      <c r="B556" s="143" t="s">
        <v>437</v>
      </c>
      <c r="C556" s="136" t="s">
        <v>157</v>
      </c>
      <c r="D556" s="136" t="s">
        <v>438</v>
      </c>
      <c r="E556" s="139" t="s">
        <v>1025</v>
      </c>
      <c r="F556" s="136" t="s">
        <v>1020</v>
      </c>
      <c r="G556" s="155">
        <v>11</v>
      </c>
    </row>
    <row r="557" spans="2:7">
      <c r="B557" s="139" t="s">
        <v>441</v>
      </c>
      <c r="C557" s="136" t="s">
        <v>157</v>
      </c>
      <c r="D557" s="136" t="s">
        <v>442</v>
      </c>
      <c r="E557" s="139" t="s">
        <v>1026</v>
      </c>
      <c r="F557" s="136" t="s">
        <v>1020</v>
      </c>
      <c r="G557" s="155">
        <v>12</v>
      </c>
    </row>
    <row r="558" spans="2:7">
      <c r="B558" s="139" t="s">
        <v>445</v>
      </c>
      <c r="C558" s="136" t="s">
        <v>157</v>
      </c>
      <c r="D558" s="136" t="s">
        <v>446</v>
      </c>
      <c r="E558" s="139" t="s">
        <v>1027</v>
      </c>
      <c r="F558" s="136" t="s">
        <v>1020</v>
      </c>
      <c r="G558" s="155">
        <v>10</v>
      </c>
    </row>
    <row r="559" spans="2:7">
      <c r="B559" s="139" t="s">
        <v>449</v>
      </c>
      <c r="C559" s="136" t="s">
        <v>157</v>
      </c>
      <c r="D559" s="136" t="s">
        <v>450</v>
      </c>
      <c r="E559" s="139" t="s">
        <v>1028</v>
      </c>
      <c r="F559" s="136" t="s">
        <v>1020</v>
      </c>
      <c r="G559" s="155">
        <v>14</v>
      </c>
    </row>
    <row r="560" spans="2:7">
      <c r="B560" s="139" t="s">
        <v>453</v>
      </c>
      <c r="C560" s="136" t="s">
        <v>157</v>
      </c>
      <c r="D560" s="136" t="s">
        <v>454</v>
      </c>
      <c r="E560" s="139" t="s">
        <v>1029</v>
      </c>
      <c r="F560" s="136" t="s">
        <v>1020</v>
      </c>
      <c r="G560" s="155">
        <v>96</v>
      </c>
    </row>
    <row r="561" spans="2:7">
      <c r="B561" s="143" t="s">
        <v>457</v>
      </c>
      <c r="C561" s="136" t="s">
        <v>157</v>
      </c>
      <c r="D561" s="136" t="s">
        <v>458</v>
      </c>
      <c r="E561" s="139" t="s">
        <v>1030</v>
      </c>
      <c r="F561" s="136" t="s">
        <v>1020</v>
      </c>
      <c r="G561" s="155">
        <v>46</v>
      </c>
    </row>
    <row r="562" spans="2:7">
      <c r="B562" s="141" t="s">
        <v>461</v>
      </c>
      <c r="C562" s="136" t="s">
        <v>157</v>
      </c>
      <c r="D562" s="136" t="s">
        <v>462</v>
      </c>
      <c r="E562" s="139" t="s">
        <v>1031</v>
      </c>
      <c r="F562" s="136" t="s">
        <v>1020</v>
      </c>
      <c r="G562" s="155">
        <v>16</v>
      </c>
    </row>
    <row r="563" spans="2:7">
      <c r="B563" s="139" t="s">
        <v>465</v>
      </c>
      <c r="C563" s="136" t="s">
        <v>157</v>
      </c>
      <c r="D563" s="136" t="s">
        <v>466</v>
      </c>
      <c r="E563" s="139" t="s">
        <v>1032</v>
      </c>
      <c r="F563" s="136" t="s">
        <v>1020</v>
      </c>
      <c r="G563" s="155">
        <v>37</v>
      </c>
    </row>
    <row r="564" spans="2:7">
      <c r="B564" s="143" t="s">
        <v>469</v>
      </c>
      <c r="C564" s="136" t="s">
        <v>157</v>
      </c>
      <c r="D564" s="136" t="s">
        <v>321</v>
      </c>
      <c r="E564" s="139" t="s">
        <v>1033</v>
      </c>
      <c r="F564" s="136" t="s">
        <v>1020</v>
      </c>
      <c r="G564" s="155">
        <v>19</v>
      </c>
    </row>
    <row r="565" spans="2:7">
      <c r="B565" s="139" t="s">
        <v>472</v>
      </c>
      <c r="C565" s="136" t="s">
        <v>157</v>
      </c>
      <c r="D565" s="136" t="s">
        <v>473</v>
      </c>
      <c r="E565" s="139" t="s">
        <v>1034</v>
      </c>
      <c r="F565" s="136" t="s">
        <v>1020</v>
      </c>
      <c r="G565" s="155">
        <v>33</v>
      </c>
    </row>
    <row r="566" spans="2:7">
      <c r="B566" s="139" t="s">
        <v>476</v>
      </c>
      <c r="C566" s="136" t="s">
        <v>157</v>
      </c>
      <c r="D566" s="136" t="s">
        <v>477</v>
      </c>
      <c r="E566" s="139" t="s">
        <v>1035</v>
      </c>
      <c r="F566" s="136" t="s">
        <v>1020</v>
      </c>
      <c r="G566" s="155">
        <v>32</v>
      </c>
    </row>
    <row r="567" spans="2:7">
      <c r="B567" s="139" t="s">
        <v>180</v>
      </c>
      <c r="C567" s="136" t="s">
        <v>157</v>
      </c>
      <c r="D567" s="136" t="s">
        <v>480</v>
      </c>
      <c r="E567" s="139"/>
      <c r="F567" s="136"/>
      <c r="G567" s="155"/>
    </row>
    <row r="568" spans="2:7">
      <c r="B568" s="139" t="s">
        <v>483</v>
      </c>
      <c r="C568" s="138" t="s">
        <v>157</v>
      </c>
      <c r="D568" s="138" t="s">
        <v>484</v>
      </c>
      <c r="E568" s="139"/>
      <c r="F568" s="136"/>
      <c r="G568" s="155"/>
    </row>
    <row r="569" spans="2:7">
      <c r="B569" s="139" t="s">
        <v>488</v>
      </c>
      <c r="C569" s="136" t="s">
        <v>157</v>
      </c>
      <c r="D569" s="136" t="s">
        <v>489</v>
      </c>
      <c r="E569" s="144" t="s">
        <v>1036</v>
      </c>
      <c r="F569" s="138" t="s">
        <v>763</v>
      </c>
      <c r="G569" s="145" t="s">
        <v>775</v>
      </c>
    </row>
    <row r="570" spans="2:7">
      <c r="B570" s="139" t="s">
        <v>492</v>
      </c>
      <c r="C570" s="136" t="s">
        <v>157</v>
      </c>
      <c r="D570" s="136" t="s">
        <v>493</v>
      </c>
      <c r="E570" s="144" t="s">
        <v>1037</v>
      </c>
      <c r="F570" s="138" t="s">
        <v>763</v>
      </c>
      <c r="G570" s="145" t="s">
        <v>779</v>
      </c>
    </row>
    <row r="571" spans="2:7">
      <c r="B571" s="139" t="s">
        <v>496</v>
      </c>
      <c r="C571" s="136" t="s">
        <v>157</v>
      </c>
      <c r="D571" s="136" t="s">
        <v>497</v>
      </c>
      <c r="E571" s="144" t="s">
        <v>1038</v>
      </c>
      <c r="F571" s="138" t="s">
        <v>763</v>
      </c>
      <c r="G571" s="145" t="s">
        <v>794</v>
      </c>
    </row>
    <row r="572" spans="2:7">
      <c r="B572" s="141" t="s">
        <v>500</v>
      </c>
      <c r="C572" s="136" t="s">
        <v>157</v>
      </c>
      <c r="D572" s="136" t="s">
        <v>501</v>
      </c>
      <c r="E572" s="144" t="s">
        <v>1039</v>
      </c>
      <c r="F572" s="138" t="s">
        <v>763</v>
      </c>
      <c r="G572" s="145" t="s">
        <v>798</v>
      </c>
    </row>
    <row r="573" spans="2:7">
      <c r="B573" s="139" t="s">
        <v>504</v>
      </c>
      <c r="C573" s="138" t="s">
        <v>157</v>
      </c>
      <c r="D573" s="138" t="s">
        <v>505</v>
      </c>
      <c r="E573" s="136" t="s">
        <v>802</v>
      </c>
      <c r="F573" s="138" t="s">
        <v>763</v>
      </c>
      <c r="G573" s="140" t="s">
        <v>803</v>
      </c>
    </row>
    <row r="574" spans="2:7">
      <c r="B574" s="141" t="s">
        <v>508</v>
      </c>
      <c r="C574" s="136" t="s">
        <v>157</v>
      </c>
      <c r="D574" s="136" t="s">
        <v>509</v>
      </c>
      <c r="E574" s="136" t="s">
        <v>530</v>
      </c>
      <c r="F574" s="138" t="s">
        <v>559</v>
      </c>
      <c r="G574" s="140" t="s">
        <v>1040</v>
      </c>
    </row>
    <row r="575" spans="2:7">
      <c r="B575" s="139" t="s">
        <v>512</v>
      </c>
      <c r="C575" s="136" t="s">
        <v>157</v>
      </c>
      <c r="D575" s="136" t="s">
        <v>513</v>
      </c>
      <c r="E575" s="136" t="s">
        <v>1041</v>
      </c>
      <c r="F575" s="138" t="s">
        <v>763</v>
      </c>
      <c r="G575" s="140" t="s">
        <v>1042</v>
      </c>
    </row>
    <row r="576" spans="2:7">
      <c r="B576" s="142" t="s">
        <v>515</v>
      </c>
      <c r="C576" s="136" t="s">
        <v>157</v>
      </c>
      <c r="D576" s="136" t="s">
        <v>516</v>
      </c>
      <c r="E576" s="136" t="s">
        <v>1037</v>
      </c>
      <c r="F576" s="138" t="s">
        <v>763</v>
      </c>
      <c r="G576" s="140" t="s">
        <v>1043</v>
      </c>
    </row>
    <row r="577" spans="2:7">
      <c r="B577" s="139" t="s">
        <v>518</v>
      </c>
      <c r="C577" s="138" t="s">
        <v>157</v>
      </c>
      <c r="D577" s="146" t="s">
        <v>519</v>
      </c>
      <c r="E577" s="139" t="s">
        <v>1038</v>
      </c>
      <c r="F577" s="136" t="s">
        <v>763</v>
      </c>
      <c r="G577" s="140" t="s">
        <v>1044</v>
      </c>
    </row>
    <row r="578" spans="2:7">
      <c r="B578" s="139" t="s">
        <v>521</v>
      </c>
      <c r="C578" s="138" t="s">
        <v>157</v>
      </c>
      <c r="D578" s="138" t="s">
        <v>522</v>
      </c>
      <c r="E578" s="139" t="s">
        <v>1045</v>
      </c>
      <c r="F578" s="136" t="s">
        <v>763</v>
      </c>
      <c r="G578" s="140" t="s">
        <v>1046</v>
      </c>
    </row>
    <row r="579" spans="2:7">
      <c r="B579" s="143" t="s">
        <v>526</v>
      </c>
      <c r="C579" s="138" t="s">
        <v>157</v>
      </c>
      <c r="D579" s="138" t="s">
        <v>527</v>
      </c>
      <c r="E579" s="139" t="s">
        <v>802</v>
      </c>
      <c r="F579" s="136" t="s">
        <v>763</v>
      </c>
      <c r="G579" s="140" t="s">
        <v>1047</v>
      </c>
    </row>
    <row r="580" spans="2:7">
      <c r="B580" s="139" t="s">
        <v>530</v>
      </c>
      <c r="C580" s="136" t="s">
        <v>157</v>
      </c>
      <c r="D580" s="136" t="s">
        <v>531</v>
      </c>
      <c r="E580" s="139" t="s">
        <v>1048</v>
      </c>
      <c r="F580" s="136" t="s">
        <v>559</v>
      </c>
      <c r="G580" s="140" t="s">
        <v>1040</v>
      </c>
    </row>
    <row r="581" spans="2:7">
      <c r="B581" s="142" t="s">
        <v>534</v>
      </c>
      <c r="C581" s="136" t="s">
        <v>157</v>
      </c>
      <c r="D581" s="136" t="s">
        <v>535</v>
      </c>
      <c r="E581" s="139" t="s">
        <v>782</v>
      </c>
      <c r="F581" s="136" t="s">
        <v>763</v>
      </c>
      <c r="G581" s="140" t="s">
        <v>1049</v>
      </c>
    </row>
    <row r="582" spans="2:7">
      <c r="B582" s="139" t="s">
        <v>537</v>
      </c>
      <c r="C582" s="136" t="s">
        <v>157</v>
      </c>
      <c r="D582" s="136" t="s">
        <v>538</v>
      </c>
      <c r="E582" s="139" t="s">
        <v>1050</v>
      </c>
      <c r="F582" s="136" t="s">
        <v>763</v>
      </c>
      <c r="G582" s="140" t="s">
        <v>1051</v>
      </c>
    </row>
    <row r="583" spans="2:7">
      <c r="B583" s="139" t="s">
        <v>541</v>
      </c>
      <c r="C583" s="136" t="s">
        <v>157</v>
      </c>
      <c r="D583" s="136" t="s">
        <v>542</v>
      </c>
      <c r="E583" s="139" t="s">
        <v>782</v>
      </c>
      <c r="F583" s="136" t="s">
        <v>763</v>
      </c>
      <c r="G583" s="140" t="s">
        <v>1049</v>
      </c>
    </row>
    <row r="584" spans="2:7">
      <c r="B584" s="139" t="s">
        <v>545</v>
      </c>
      <c r="C584" s="136" t="s">
        <v>157</v>
      </c>
      <c r="D584" s="136" t="s">
        <v>546</v>
      </c>
      <c r="E584" s="139" t="s">
        <v>1050</v>
      </c>
      <c r="F584" s="136" t="s">
        <v>763</v>
      </c>
      <c r="G584" s="140" t="s">
        <v>1051</v>
      </c>
    </row>
    <row r="585" spans="2:7">
      <c r="B585" s="139" t="s">
        <v>548</v>
      </c>
      <c r="C585" s="138" t="s">
        <v>157</v>
      </c>
      <c r="D585" s="138" t="s">
        <v>549</v>
      </c>
      <c r="E585" s="139" t="s">
        <v>636</v>
      </c>
      <c r="F585" s="136" t="s">
        <v>559</v>
      </c>
      <c r="G585" s="136" t="s">
        <v>637</v>
      </c>
    </row>
    <row r="586" spans="2:7">
      <c r="B586" s="139" t="s">
        <v>551</v>
      </c>
      <c r="C586" s="136" t="s">
        <v>157</v>
      </c>
      <c r="D586" s="136" t="s">
        <v>552</v>
      </c>
      <c r="E586" s="139" t="s">
        <v>1052</v>
      </c>
      <c r="F586" s="136" t="s">
        <v>559</v>
      </c>
      <c r="G586" s="136" t="s">
        <v>640</v>
      </c>
    </row>
    <row r="587" spans="2:7">
      <c r="B587" s="139" t="s">
        <v>181</v>
      </c>
      <c r="C587" s="136" t="s">
        <v>157</v>
      </c>
      <c r="D587" s="136" t="s">
        <v>555</v>
      </c>
      <c r="E587" s="141" t="s">
        <v>1053</v>
      </c>
      <c r="F587" s="136" t="s">
        <v>559</v>
      </c>
      <c r="G587" s="136" t="s">
        <v>317</v>
      </c>
    </row>
    <row r="588" spans="2:7">
      <c r="B588" s="139" t="s">
        <v>558</v>
      </c>
      <c r="C588" s="136" t="s">
        <v>559</v>
      </c>
      <c r="D588" s="136" t="s">
        <v>560</v>
      </c>
      <c r="E588" s="141" t="s">
        <v>1054</v>
      </c>
      <c r="F588" s="136" t="s">
        <v>559</v>
      </c>
      <c r="G588" s="136" t="s">
        <v>348</v>
      </c>
    </row>
    <row r="589" spans="2:7">
      <c r="B589" s="142" t="s">
        <v>563</v>
      </c>
      <c r="C589" s="138" t="s">
        <v>559</v>
      </c>
      <c r="D589" s="138" t="s">
        <v>564</v>
      </c>
      <c r="E589" s="141" t="s">
        <v>643</v>
      </c>
      <c r="F589" s="136" t="s">
        <v>559</v>
      </c>
      <c r="G589" s="136" t="s">
        <v>644</v>
      </c>
    </row>
    <row r="590" spans="2:7">
      <c r="B590" s="139" t="s">
        <v>567</v>
      </c>
      <c r="C590" s="136" t="s">
        <v>559</v>
      </c>
      <c r="D590" s="136" t="s">
        <v>568</v>
      </c>
      <c r="E590" s="141" t="s">
        <v>1055</v>
      </c>
      <c r="F590" s="136" t="s">
        <v>559</v>
      </c>
      <c r="G590" s="136" t="s">
        <v>1056</v>
      </c>
    </row>
    <row r="591" spans="2:7">
      <c r="B591" s="141" t="s">
        <v>571</v>
      </c>
      <c r="C591" s="138" t="s">
        <v>559</v>
      </c>
      <c r="D591" s="138" t="s">
        <v>572</v>
      </c>
      <c r="E591" s="141" t="s">
        <v>534</v>
      </c>
      <c r="F591" s="136" t="s">
        <v>559</v>
      </c>
      <c r="G591" s="136" t="s">
        <v>1057</v>
      </c>
    </row>
    <row r="592" spans="2:7">
      <c r="B592" s="139" t="s">
        <v>575</v>
      </c>
      <c r="C592" s="136" t="s">
        <v>559</v>
      </c>
      <c r="D592" s="136" t="s">
        <v>576</v>
      </c>
      <c r="E592" s="139" t="s">
        <v>1058</v>
      </c>
      <c r="F592" s="136" t="s">
        <v>559</v>
      </c>
      <c r="G592" s="136" t="s">
        <v>1059</v>
      </c>
    </row>
    <row r="593" spans="2:7">
      <c r="B593" s="139" t="s">
        <v>579</v>
      </c>
      <c r="C593" s="138" t="s">
        <v>559</v>
      </c>
      <c r="D593" s="138" t="s">
        <v>580</v>
      </c>
      <c r="E593" s="139" t="s">
        <v>1060</v>
      </c>
      <c r="F593" s="136" t="s">
        <v>559</v>
      </c>
      <c r="G593" s="136" t="s">
        <v>1061</v>
      </c>
    </row>
    <row r="594" spans="2:7">
      <c r="B594" s="139" t="s">
        <v>583</v>
      </c>
      <c r="C594" s="138" t="s">
        <v>559</v>
      </c>
      <c r="D594" s="138" t="s">
        <v>423</v>
      </c>
      <c r="E594" s="139" t="s">
        <v>647</v>
      </c>
      <c r="F594" s="136" t="s">
        <v>559</v>
      </c>
      <c r="G594" s="136" t="s">
        <v>648</v>
      </c>
    </row>
    <row r="595" spans="2:7">
      <c r="B595" s="141" t="s">
        <v>586</v>
      </c>
      <c r="C595" s="136" t="s">
        <v>559</v>
      </c>
      <c r="D595" s="136" t="s">
        <v>587</v>
      </c>
      <c r="E595" s="139" t="s">
        <v>1052</v>
      </c>
      <c r="F595" s="136" t="s">
        <v>559</v>
      </c>
      <c r="G595" s="136" t="s">
        <v>640</v>
      </c>
    </row>
    <row r="596" spans="2:7">
      <c r="B596" s="139" t="s">
        <v>590</v>
      </c>
      <c r="C596" s="136" t="s">
        <v>559</v>
      </c>
      <c r="D596" s="136" t="s">
        <v>591</v>
      </c>
      <c r="E596" s="139" t="s">
        <v>1062</v>
      </c>
      <c r="F596" s="136" t="s">
        <v>1063</v>
      </c>
      <c r="G596" s="136" t="s">
        <v>1064</v>
      </c>
    </row>
    <row r="597" spans="2:7">
      <c r="B597" s="139" t="s">
        <v>594</v>
      </c>
      <c r="C597" s="136" t="s">
        <v>1065</v>
      </c>
      <c r="D597" s="136" t="s">
        <v>595</v>
      </c>
      <c r="E597" s="139" t="s">
        <v>1066</v>
      </c>
      <c r="F597" s="136" t="s">
        <v>1063</v>
      </c>
      <c r="G597" s="136" t="s">
        <v>1067</v>
      </c>
    </row>
    <row r="598" spans="2:7">
      <c r="B598" s="141" t="s">
        <v>597</v>
      </c>
      <c r="C598" s="136" t="s">
        <v>559</v>
      </c>
      <c r="D598" s="136" t="s">
        <v>598</v>
      </c>
      <c r="E598" s="139" t="s">
        <v>1068</v>
      </c>
      <c r="F598" s="136" t="s">
        <v>1063</v>
      </c>
      <c r="G598" s="136" t="s">
        <v>1069</v>
      </c>
    </row>
    <row r="599" spans="2:7">
      <c r="B599" s="139" t="s">
        <v>601</v>
      </c>
      <c r="C599" s="136" t="s">
        <v>559</v>
      </c>
      <c r="D599" s="136" t="s">
        <v>562</v>
      </c>
      <c r="E599" s="139"/>
      <c r="F599" s="136"/>
      <c r="G599" s="136"/>
    </row>
    <row r="600" spans="2:7">
      <c r="B600" s="142" t="s">
        <v>604</v>
      </c>
      <c r="C600" s="136" t="s">
        <v>559</v>
      </c>
      <c r="D600" s="136" t="s">
        <v>605</v>
      </c>
      <c r="E600" s="144" t="s">
        <v>1036</v>
      </c>
      <c r="F600" s="138" t="s">
        <v>763</v>
      </c>
      <c r="G600" s="145" t="s">
        <v>775</v>
      </c>
    </row>
    <row r="601" spans="2:7">
      <c r="B601" s="142" t="s">
        <v>608</v>
      </c>
      <c r="C601" s="136" t="s">
        <v>559</v>
      </c>
      <c r="D601" s="140" t="s">
        <v>609</v>
      </c>
      <c r="E601" s="144" t="s">
        <v>1037</v>
      </c>
      <c r="F601" s="138" t="s">
        <v>763</v>
      </c>
      <c r="G601" s="145" t="s">
        <v>779</v>
      </c>
    </row>
    <row r="602" spans="2:7">
      <c r="B602" s="143" t="s">
        <v>611</v>
      </c>
      <c r="C602" s="136" t="s">
        <v>559</v>
      </c>
      <c r="D602" s="136" t="s">
        <v>612</v>
      </c>
      <c r="E602" s="144" t="s">
        <v>1038</v>
      </c>
      <c r="F602" s="138" t="s">
        <v>763</v>
      </c>
      <c r="G602" s="145" t="s">
        <v>794</v>
      </c>
    </row>
    <row r="603" spans="2:7">
      <c r="B603" s="143" t="s">
        <v>616</v>
      </c>
      <c r="C603" s="136" t="s">
        <v>559</v>
      </c>
      <c r="D603" s="136" t="s">
        <v>617</v>
      </c>
      <c r="E603" s="144" t="s">
        <v>1039</v>
      </c>
      <c r="F603" s="138" t="s">
        <v>763</v>
      </c>
      <c r="G603" s="145" t="s">
        <v>798</v>
      </c>
    </row>
    <row r="604" spans="2:7">
      <c r="B604" s="141" t="s">
        <v>621</v>
      </c>
      <c r="C604" s="136" t="s">
        <v>559</v>
      </c>
      <c r="D604" s="136" t="s">
        <v>622</v>
      </c>
      <c r="E604" s="136" t="s">
        <v>802</v>
      </c>
      <c r="F604" s="138" t="s">
        <v>763</v>
      </c>
      <c r="G604" s="140" t="s">
        <v>803</v>
      </c>
    </row>
    <row r="605" spans="2:7">
      <c r="B605" s="139" t="s">
        <v>624</v>
      </c>
      <c r="C605" s="136" t="s">
        <v>559</v>
      </c>
      <c r="D605" s="136" t="s">
        <v>625</v>
      </c>
      <c r="E605" s="136" t="s">
        <v>530</v>
      </c>
      <c r="F605" s="138" t="s">
        <v>559</v>
      </c>
      <c r="G605" s="140" t="s">
        <v>1040</v>
      </c>
    </row>
    <row r="606" spans="2:7">
      <c r="B606" s="143" t="s">
        <v>627</v>
      </c>
      <c r="C606" s="136" t="s">
        <v>559</v>
      </c>
      <c r="D606" s="136" t="s">
        <v>628</v>
      </c>
      <c r="E606" s="136" t="s">
        <v>1041</v>
      </c>
      <c r="F606" s="138" t="s">
        <v>763</v>
      </c>
      <c r="G606" s="140" t="s">
        <v>1042</v>
      </c>
    </row>
    <row r="607" spans="2:7">
      <c r="B607" s="142" t="s">
        <v>630</v>
      </c>
      <c r="C607" s="136" t="s">
        <v>559</v>
      </c>
      <c r="D607" s="136" t="s">
        <v>566</v>
      </c>
      <c r="E607" s="136" t="s">
        <v>1037</v>
      </c>
      <c r="F607" s="138" t="s">
        <v>763</v>
      </c>
      <c r="G607" s="140" t="s">
        <v>1043</v>
      </c>
    </row>
    <row r="608" spans="2:7">
      <c r="B608" s="139" t="s">
        <v>633</v>
      </c>
      <c r="C608" s="138" t="s">
        <v>559</v>
      </c>
      <c r="D608" s="138" t="s">
        <v>233</v>
      </c>
      <c r="E608" s="139" t="s">
        <v>1038</v>
      </c>
      <c r="F608" s="136" t="s">
        <v>763</v>
      </c>
      <c r="G608" s="140" t="s">
        <v>1044</v>
      </c>
    </row>
    <row r="609" spans="2:7">
      <c r="B609" s="143" t="s">
        <v>636</v>
      </c>
      <c r="C609" s="136" t="s">
        <v>559</v>
      </c>
      <c r="D609" s="136" t="s">
        <v>637</v>
      </c>
      <c r="E609" s="139" t="s">
        <v>1045</v>
      </c>
      <c r="F609" s="136" t="s">
        <v>763</v>
      </c>
      <c r="G609" s="140" t="s">
        <v>1046</v>
      </c>
    </row>
    <row r="610" spans="2:7">
      <c r="B610" s="139" t="s">
        <v>639</v>
      </c>
      <c r="C610" s="136" t="s">
        <v>559</v>
      </c>
      <c r="D610" s="136" t="s">
        <v>640</v>
      </c>
      <c r="E610" s="139" t="s">
        <v>802</v>
      </c>
      <c r="F610" s="136" t="s">
        <v>763</v>
      </c>
      <c r="G610" s="140" t="s">
        <v>1047</v>
      </c>
    </row>
    <row r="611" spans="2:7">
      <c r="B611" s="143" t="s">
        <v>643</v>
      </c>
      <c r="C611" s="136" t="s">
        <v>559</v>
      </c>
      <c r="D611" s="136" t="s">
        <v>644</v>
      </c>
      <c r="E611" s="139" t="s">
        <v>1048</v>
      </c>
      <c r="F611" s="136" t="s">
        <v>559</v>
      </c>
      <c r="G611" s="140" t="s">
        <v>1040</v>
      </c>
    </row>
    <row r="612" spans="2:7">
      <c r="B612" s="139" t="s">
        <v>647</v>
      </c>
      <c r="C612" s="136" t="s">
        <v>559</v>
      </c>
      <c r="D612" s="140" t="s">
        <v>648</v>
      </c>
      <c r="E612" s="139" t="s">
        <v>782</v>
      </c>
      <c r="F612" s="136" t="s">
        <v>763</v>
      </c>
      <c r="G612" s="140" t="s">
        <v>1049</v>
      </c>
    </row>
    <row r="613" spans="2:7">
      <c r="B613" s="139" t="s">
        <v>650</v>
      </c>
      <c r="C613" s="136" t="s">
        <v>651</v>
      </c>
      <c r="D613" s="136" t="s">
        <v>652</v>
      </c>
      <c r="E613" s="139" t="s">
        <v>1050</v>
      </c>
      <c r="F613" s="136" t="s">
        <v>763</v>
      </c>
      <c r="G613" s="140" t="s">
        <v>1051</v>
      </c>
    </row>
    <row r="614" spans="2:7">
      <c r="B614" s="139" t="s">
        <v>655</v>
      </c>
      <c r="C614" s="138" t="s">
        <v>651</v>
      </c>
      <c r="D614" s="138" t="s">
        <v>529</v>
      </c>
      <c r="E614" s="139" t="s">
        <v>782</v>
      </c>
      <c r="F614" s="136" t="s">
        <v>763</v>
      </c>
      <c r="G614" s="140" t="s">
        <v>1049</v>
      </c>
    </row>
    <row r="615" spans="2:7">
      <c r="B615" s="139" t="s">
        <v>658</v>
      </c>
      <c r="C615" s="136" t="s">
        <v>651</v>
      </c>
      <c r="D615" s="136" t="s">
        <v>659</v>
      </c>
      <c r="E615" s="139" t="s">
        <v>1050</v>
      </c>
      <c r="F615" s="136" t="s">
        <v>763</v>
      </c>
      <c r="G615" s="140" t="s">
        <v>1051</v>
      </c>
    </row>
    <row r="616" spans="2:7">
      <c r="B616" s="142" t="s">
        <v>661</v>
      </c>
      <c r="C616" s="136" t="s">
        <v>651</v>
      </c>
      <c r="D616" s="136" t="s">
        <v>662</v>
      </c>
      <c r="E616" s="139" t="s">
        <v>636</v>
      </c>
      <c r="F616" s="136" t="s">
        <v>559</v>
      </c>
      <c r="G616" s="136" t="s">
        <v>637</v>
      </c>
    </row>
    <row r="617" spans="2:7">
      <c r="B617" s="139" t="s">
        <v>664</v>
      </c>
      <c r="C617" s="136" t="s">
        <v>651</v>
      </c>
      <c r="D617" s="136" t="s">
        <v>665</v>
      </c>
      <c r="E617" s="139" t="s">
        <v>1052</v>
      </c>
      <c r="F617" s="136" t="s">
        <v>559</v>
      </c>
      <c r="G617" s="136" t="s">
        <v>640</v>
      </c>
    </row>
    <row r="618" spans="2:7">
      <c r="B618" s="139" t="s">
        <v>668</v>
      </c>
      <c r="C618" s="136" t="s">
        <v>651</v>
      </c>
      <c r="D618" s="136" t="s">
        <v>227</v>
      </c>
      <c r="E618" s="141" t="s">
        <v>1053</v>
      </c>
      <c r="F618" s="136" t="s">
        <v>559</v>
      </c>
      <c r="G618" s="136" t="s">
        <v>317</v>
      </c>
    </row>
    <row r="619" spans="2:7">
      <c r="B619" s="143" t="s">
        <v>671</v>
      </c>
      <c r="C619" s="136" t="s">
        <v>651</v>
      </c>
      <c r="D619" s="136" t="s">
        <v>672</v>
      </c>
      <c r="E619" s="141" t="s">
        <v>1054</v>
      </c>
      <c r="F619" s="136" t="s">
        <v>559</v>
      </c>
      <c r="G619" s="136" t="s">
        <v>348</v>
      </c>
    </row>
    <row r="620" spans="2:7">
      <c r="B620" s="141" t="s">
        <v>675</v>
      </c>
      <c r="C620" s="136" t="s">
        <v>651</v>
      </c>
      <c r="D620" s="136" t="s">
        <v>676</v>
      </c>
      <c r="E620" s="141" t="s">
        <v>643</v>
      </c>
      <c r="F620" s="136" t="s">
        <v>559</v>
      </c>
      <c r="G620" s="136" t="s">
        <v>644</v>
      </c>
    </row>
    <row r="621" spans="2:7">
      <c r="B621" s="139" t="s">
        <v>679</v>
      </c>
      <c r="C621" s="136" t="s">
        <v>651</v>
      </c>
      <c r="D621" s="136" t="s">
        <v>680</v>
      </c>
      <c r="E621" s="141" t="s">
        <v>1055</v>
      </c>
      <c r="F621" s="136" t="s">
        <v>559</v>
      </c>
      <c r="G621" s="136" t="s">
        <v>1056</v>
      </c>
    </row>
    <row r="622" spans="2:7">
      <c r="B622" s="139" t="s">
        <v>683</v>
      </c>
      <c r="C622" s="136" t="s">
        <v>651</v>
      </c>
      <c r="D622" s="136" t="s">
        <v>684</v>
      </c>
      <c r="E622" s="141" t="s">
        <v>534</v>
      </c>
      <c r="F622" s="136" t="s">
        <v>559</v>
      </c>
      <c r="G622" s="136" t="s">
        <v>1057</v>
      </c>
    </row>
    <row r="623" spans="2:7">
      <c r="B623" s="142" t="s">
        <v>687</v>
      </c>
      <c r="C623" s="136" t="s">
        <v>651</v>
      </c>
      <c r="D623" s="136" t="s">
        <v>638</v>
      </c>
      <c r="E623" s="139" t="s">
        <v>1058</v>
      </c>
      <c r="F623" s="136" t="s">
        <v>559</v>
      </c>
      <c r="G623" s="136" t="s">
        <v>1059</v>
      </c>
    </row>
    <row r="624" spans="2:7">
      <c r="B624" s="142" t="s">
        <v>690</v>
      </c>
      <c r="C624" s="136" t="s">
        <v>651</v>
      </c>
      <c r="D624" s="136" t="s">
        <v>691</v>
      </c>
      <c r="E624" s="139" t="s">
        <v>1060</v>
      </c>
      <c r="F624" s="136" t="s">
        <v>559</v>
      </c>
      <c r="G624" s="136" t="s">
        <v>1061</v>
      </c>
    </row>
    <row r="625" spans="2:7">
      <c r="B625" s="139" t="s">
        <v>694</v>
      </c>
      <c r="C625" s="136" t="s">
        <v>651</v>
      </c>
      <c r="D625" s="136" t="s">
        <v>499</v>
      </c>
      <c r="E625" s="139" t="s">
        <v>647</v>
      </c>
      <c r="F625" s="136" t="s">
        <v>559</v>
      </c>
      <c r="G625" s="136" t="s">
        <v>648</v>
      </c>
    </row>
    <row r="626" spans="2:7">
      <c r="B626" s="139" t="s">
        <v>696</v>
      </c>
      <c r="C626" s="136" t="s">
        <v>651</v>
      </c>
      <c r="D626" s="136" t="s">
        <v>525</v>
      </c>
      <c r="E626" s="139" t="s">
        <v>1052</v>
      </c>
      <c r="F626" s="136" t="s">
        <v>559</v>
      </c>
      <c r="G626" s="136" t="s">
        <v>640</v>
      </c>
    </row>
    <row r="627" spans="2:7">
      <c r="B627" s="142" t="s">
        <v>698</v>
      </c>
      <c r="C627" s="136" t="s">
        <v>651</v>
      </c>
      <c r="D627" s="136" t="s">
        <v>632</v>
      </c>
      <c r="E627" s="139" t="s">
        <v>1062</v>
      </c>
      <c r="F627" s="136" t="s">
        <v>1063</v>
      </c>
      <c r="G627" s="136" t="s">
        <v>1064</v>
      </c>
    </row>
    <row r="628" spans="2:7">
      <c r="B628" s="141" t="s">
        <v>701</v>
      </c>
      <c r="C628" s="136" t="s">
        <v>651</v>
      </c>
      <c r="D628" s="136" t="s">
        <v>702</v>
      </c>
      <c r="E628" s="139" t="s">
        <v>1066</v>
      </c>
      <c r="F628" s="136" t="s">
        <v>1063</v>
      </c>
      <c r="G628" s="136" t="s">
        <v>1067</v>
      </c>
    </row>
    <row r="629" spans="2:7">
      <c r="B629" s="139" t="s">
        <v>705</v>
      </c>
      <c r="C629" s="136" t="s">
        <v>651</v>
      </c>
      <c r="D629" s="136" t="s">
        <v>706</v>
      </c>
      <c r="E629" s="139" t="s">
        <v>1068</v>
      </c>
      <c r="F629" s="136" t="s">
        <v>1063</v>
      </c>
      <c r="G629" s="136" t="s">
        <v>1069</v>
      </c>
    </row>
    <row r="630" spans="2:7">
      <c r="B630" s="139" t="s">
        <v>709</v>
      </c>
      <c r="C630" s="136" t="s">
        <v>651</v>
      </c>
      <c r="D630" s="136" t="s">
        <v>380</v>
      </c>
      <c r="E630" s="139"/>
      <c r="F630" s="136"/>
      <c r="G630" s="136"/>
    </row>
    <row r="631" spans="2:7">
      <c r="B631" s="143" t="s">
        <v>712</v>
      </c>
      <c r="C631" s="136" t="s">
        <v>651</v>
      </c>
      <c r="D631" s="136" t="s">
        <v>542</v>
      </c>
    </row>
    <row r="632" spans="2:7">
      <c r="B632" s="139" t="s">
        <v>715</v>
      </c>
      <c r="C632" s="136" t="s">
        <v>651</v>
      </c>
      <c r="D632" s="136" t="s">
        <v>615</v>
      </c>
    </row>
    <row r="633" spans="2:7">
      <c r="B633" s="141" t="s">
        <v>718</v>
      </c>
      <c r="C633" s="136" t="s">
        <v>651</v>
      </c>
      <c r="D633" s="136" t="s">
        <v>719</v>
      </c>
    </row>
    <row r="634" spans="2:7">
      <c r="B634" s="139" t="s">
        <v>722</v>
      </c>
      <c r="C634" s="136" t="s">
        <v>651</v>
      </c>
      <c r="D634" s="136" t="s">
        <v>225</v>
      </c>
    </row>
    <row r="635" spans="2:7">
      <c r="B635" s="139" t="s">
        <v>725</v>
      </c>
      <c r="C635" s="136" t="s">
        <v>651</v>
      </c>
      <c r="D635" s="136" t="s">
        <v>726</v>
      </c>
    </row>
    <row r="636" spans="2:7">
      <c r="B636" s="143" t="s">
        <v>729</v>
      </c>
      <c r="C636" s="136" t="s">
        <v>651</v>
      </c>
      <c r="D636" s="136" t="s">
        <v>297</v>
      </c>
    </row>
    <row r="637" spans="2:7">
      <c r="B637" s="141" t="s">
        <v>731</v>
      </c>
      <c r="C637" s="136" t="s">
        <v>732</v>
      </c>
      <c r="D637" s="136" t="s">
        <v>733</v>
      </c>
    </row>
    <row r="638" spans="2:7">
      <c r="B638" s="142" t="s">
        <v>736</v>
      </c>
      <c r="C638" s="136" t="s">
        <v>732</v>
      </c>
      <c r="D638" s="136" t="s">
        <v>737</v>
      </c>
    </row>
    <row r="639" spans="2:7">
      <c r="B639" s="139" t="s">
        <v>739</v>
      </c>
      <c r="C639" s="136" t="s">
        <v>732</v>
      </c>
      <c r="D639" s="136" t="s">
        <v>740</v>
      </c>
    </row>
    <row r="640" spans="2:7">
      <c r="B640" s="141" t="s">
        <v>742</v>
      </c>
      <c r="C640" s="136" t="s">
        <v>732</v>
      </c>
      <c r="D640" s="136" t="s">
        <v>743</v>
      </c>
    </row>
    <row r="641" spans="2:4">
      <c r="B641" s="139" t="s">
        <v>746</v>
      </c>
      <c r="C641" s="136" t="s">
        <v>732</v>
      </c>
      <c r="D641" s="136" t="s">
        <v>747</v>
      </c>
    </row>
    <row r="642" spans="2:4">
      <c r="B642" s="139" t="s">
        <v>750</v>
      </c>
      <c r="C642" s="136" t="s">
        <v>732</v>
      </c>
      <c r="D642" s="136" t="s">
        <v>751</v>
      </c>
    </row>
    <row r="643" spans="2:4">
      <c r="B643" s="136" t="s">
        <v>754</v>
      </c>
      <c r="C643" s="136" t="s">
        <v>732</v>
      </c>
      <c r="D643" s="143" t="s">
        <v>755</v>
      </c>
    </row>
    <row r="644" spans="2:4">
      <c r="B644" s="139" t="s">
        <v>758</v>
      </c>
      <c r="C644" s="136" t="s">
        <v>732</v>
      </c>
      <c r="D644" s="136" t="s">
        <v>759</v>
      </c>
    </row>
    <row r="645" spans="2:4">
      <c r="B645" s="142" t="s">
        <v>762</v>
      </c>
      <c r="C645" s="136" t="s">
        <v>763</v>
      </c>
      <c r="D645" s="136" t="s">
        <v>764</v>
      </c>
    </row>
    <row r="646" spans="2:4">
      <c r="B646" s="142" t="s">
        <v>766</v>
      </c>
      <c r="C646" s="136" t="s">
        <v>763</v>
      </c>
      <c r="D646" s="136" t="s">
        <v>767</v>
      </c>
    </row>
    <row r="647" spans="2:4">
      <c r="B647" s="139" t="s">
        <v>769</v>
      </c>
      <c r="C647" s="136" t="s">
        <v>763</v>
      </c>
      <c r="D647" s="136" t="s">
        <v>770</v>
      </c>
    </row>
    <row r="648" spans="2:4">
      <c r="B648" s="139" t="s">
        <v>772</v>
      </c>
      <c r="C648" s="136" t="s">
        <v>763</v>
      </c>
      <c r="D648" s="136" t="s">
        <v>773</v>
      </c>
    </row>
    <row r="649" spans="2:4">
      <c r="B649" s="139" t="s">
        <v>774</v>
      </c>
      <c r="C649" s="138" t="s">
        <v>763</v>
      </c>
      <c r="D649" s="138" t="s">
        <v>775</v>
      </c>
    </row>
    <row r="650" spans="2:4">
      <c r="B650" s="139" t="s">
        <v>778</v>
      </c>
      <c r="C650" s="138" t="s">
        <v>763</v>
      </c>
      <c r="D650" s="138" t="s">
        <v>779</v>
      </c>
    </row>
    <row r="651" spans="2:4">
      <c r="B651" s="141" t="s">
        <v>782</v>
      </c>
      <c r="C651" s="136" t="s">
        <v>763</v>
      </c>
      <c r="D651" s="136" t="s">
        <v>783</v>
      </c>
    </row>
    <row r="652" spans="2:4">
      <c r="B652" s="139" t="s">
        <v>785</v>
      </c>
      <c r="C652" s="136" t="s">
        <v>763</v>
      </c>
      <c r="D652" s="136" t="s">
        <v>786</v>
      </c>
    </row>
    <row r="653" spans="2:4">
      <c r="B653" s="139" t="s">
        <v>789</v>
      </c>
      <c r="C653" s="138" t="s">
        <v>763</v>
      </c>
      <c r="D653" s="138" t="s">
        <v>790</v>
      </c>
    </row>
    <row r="654" spans="2:4">
      <c r="B654" s="139" t="s">
        <v>793</v>
      </c>
      <c r="C654" s="136" t="s">
        <v>763</v>
      </c>
      <c r="D654" s="136" t="s">
        <v>794</v>
      </c>
    </row>
    <row r="655" spans="2:4">
      <c r="B655" s="139" t="s">
        <v>797</v>
      </c>
      <c r="C655" s="136" t="s">
        <v>763</v>
      </c>
      <c r="D655" s="140" t="s">
        <v>798</v>
      </c>
    </row>
    <row r="656" spans="2:4">
      <c r="B656" s="139" t="s">
        <v>802</v>
      </c>
      <c r="C656" s="136" t="s">
        <v>763</v>
      </c>
      <c r="D656" s="136" t="s">
        <v>803</v>
      </c>
    </row>
    <row r="657" spans="2:4">
      <c r="B657" s="139" t="s">
        <v>806</v>
      </c>
      <c r="C657" s="138" t="s">
        <v>763</v>
      </c>
      <c r="D657" s="138" t="s">
        <v>807</v>
      </c>
    </row>
    <row r="658" spans="2:4">
      <c r="B658" s="138" t="s">
        <v>810</v>
      </c>
      <c r="C658" s="138" t="s">
        <v>763</v>
      </c>
      <c r="D658" s="140" t="s">
        <v>811</v>
      </c>
    </row>
    <row r="659" spans="2:4">
      <c r="B659" s="139" t="s">
        <v>813</v>
      </c>
      <c r="C659" s="136" t="s">
        <v>763</v>
      </c>
      <c r="D659" s="136" t="s">
        <v>814</v>
      </c>
    </row>
    <row r="660" spans="2:4">
      <c r="B660" s="136" t="s">
        <v>817</v>
      </c>
      <c r="C660" s="136" t="s">
        <v>763</v>
      </c>
      <c r="D660" s="137" t="s">
        <v>818</v>
      </c>
    </row>
  </sheetData>
  <autoFilter ref="B2:G379" xr:uid="{00000000-0001-0000-0800-000000000000}"/>
  <mergeCells count="1">
    <mergeCell ref="I6:P9"/>
  </mergeCells>
  <phoneticPr fontId="1"/>
  <pageMargins left="0.75" right="0.75" top="1" bottom="1"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D06D5-E9AA-4290-85ED-CFD69CA3A69B}">
  <sheetPr codeName="Sheet2"/>
  <dimension ref="A1:AD38"/>
  <sheetViews>
    <sheetView showZeros="0" zoomScale="95" zoomScaleNormal="95" workbookViewId="0">
      <selection activeCell="R9" sqref="R9:AB9"/>
    </sheetView>
  </sheetViews>
  <sheetFormatPr defaultRowHeight="14.25"/>
  <cols>
    <col min="1" max="1" width="4" style="42" customWidth="1"/>
    <col min="2" max="30" width="2.625" style="42" customWidth="1"/>
    <col min="31" max="16384" width="9" style="42"/>
  </cols>
  <sheetData>
    <row r="1" spans="1:30" ht="31.5" customHeight="1">
      <c r="A1" s="187" t="s">
        <v>38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row>
    <row r="2" spans="1:30" ht="17.25" customHeight="1">
      <c r="A2" s="43"/>
    </row>
    <row r="3" spans="1:30" s="45" customFormat="1" ht="18" customHeight="1">
      <c r="A3" s="44"/>
      <c r="S3" s="201">
        <f ca="1">TODAY()</f>
        <v>45411</v>
      </c>
      <c r="T3" s="201"/>
      <c r="U3" s="201"/>
      <c r="V3" s="201"/>
      <c r="W3" s="201"/>
      <c r="X3" s="201"/>
      <c r="Y3" s="201"/>
      <c r="Z3" s="201"/>
      <c r="AA3" s="201"/>
      <c r="AB3" s="201"/>
      <c r="AC3" s="201"/>
    </row>
    <row r="4" spans="1:30" s="45" customFormat="1">
      <c r="A4" s="46"/>
    </row>
    <row r="5" spans="1:30" s="45" customFormat="1" ht="19.5" customHeight="1">
      <c r="A5" s="188" t="s">
        <v>39</v>
      </c>
      <c r="B5" s="189"/>
      <c r="C5" s="189"/>
      <c r="D5" s="189"/>
      <c r="E5" s="189"/>
      <c r="F5" s="189"/>
      <c r="G5" s="189"/>
      <c r="H5" s="189"/>
      <c r="I5" s="189"/>
      <c r="J5" s="189"/>
      <c r="K5" s="189"/>
      <c r="L5" s="189"/>
      <c r="M5" s="189"/>
      <c r="N5" s="189"/>
      <c r="O5" s="189"/>
      <c r="P5" s="189"/>
      <c r="Q5" s="189"/>
      <c r="R5" s="189"/>
      <c r="S5" s="189"/>
    </row>
    <row r="6" spans="1:30" s="45" customFormat="1" ht="27.75" customHeight="1">
      <c r="A6" s="47"/>
    </row>
    <row r="7" spans="1:30" s="45" customFormat="1" ht="27.75" customHeight="1">
      <c r="A7" s="47"/>
      <c r="M7" s="185" t="s">
        <v>40</v>
      </c>
      <c r="N7" s="185"/>
      <c r="O7" s="185"/>
      <c r="P7" s="185"/>
      <c r="Q7" s="185"/>
      <c r="R7" s="190"/>
      <c r="S7" s="190"/>
      <c r="T7" s="190"/>
      <c r="U7" s="190"/>
      <c r="V7" s="190"/>
      <c r="W7" s="190"/>
      <c r="X7" s="190"/>
      <c r="Y7" s="190"/>
      <c r="Z7" s="190"/>
      <c r="AA7" s="190"/>
      <c r="AB7" s="190"/>
      <c r="AC7" s="190"/>
    </row>
    <row r="8" spans="1:30" s="45" customFormat="1" ht="14.25" customHeight="1">
      <c r="J8" s="21"/>
      <c r="K8" s="21"/>
      <c r="L8" s="21"/>
      <c r="M8" s="21"/>
      <c r="N8" s="21"/>
      <c r="O8" s="21"/>
      <c r="P8" s="21"/>
      <c r="Q8" s="21"/>
      <c r="R8" s="21"/>
      <c r="S8" s="21"/>
      <c r="T8" s="21"/>
      <c r="U8" s="21"/>
      <c r="V8" s="21"/>
      <c r="W8" s="21"/>
      <c r="X8" s="21"/>
      <c r="Y8" s="21"/>
      <c r="Z8" s="21"/>
      <c r="AA8" s="21"/>
      <c r="AB8" s="21"/>
      <c r="AC8" s="21"/>
    </row>
    <row r="9" spans="1:30" s="45" customFormat="1" ht="27.75" customHeight="1">
      <c r="M9" s="185" t="s">
        <v>41</v>
      </c>
      <c r="N9" s="185"/>
      <c r="O9" s="185"/>
      <c r="P9" s="185"/>
      <c r="Q9" s="185"/>
      <c r="R9" s="186">
        <f>リーグ公認申請書!D16</f>
        <v>0</v>
      </c>
      <c r="S9" s="186"/>
      <c r="T9" s="186"/>
      <c r="U9" s="186"/>
      <c r="V9" s="186"/>
      <c r="W9" s="186"/>
      <c r="X9" s="186"/>
      <c r="Y9" s="186"/>
      <c r="Z9" s="186"/>
      <c r="AA9" s="186"/>
      <c r="AB9" s="186"/>
      <c r="AC9" s="49" t="s">
        <v>42</v>
      </c>
    </row>
    <row r="10" spans="1:30" s="45" customFormat="1" ht="28.5" customHeight="1">
      <c r="M10" s="50"/>
      <c r="N10" s="50"/>
      <c r="O10" s="50"/>
      <c r="P10" s="50"/>
      <c r="Q10" s="50"/>
      <c r="R10" s="50"/>
      <c r="S10" s="51"/>
    </row>
    <row r="11" spans="1:30" s="45" customFormat="1" ht="27" customHeight="1">
      <c r="A11" s="185" t="s">
        <v>43</v>
      </c>
      <c r="B11" s="185"/>
      <c r="C11" s="185"/>
      <c r="D11" s="185"/>
      <c r="E11" s="185"/>
      <c r="F11" s="185"/>
      <c r="G11" s="52"/>
      <c r="H11" s="202">
        <f ca="1">S3</f>
        <v>45411</v>
      </c>
      <c r="I11" s="186"/>
      <c r="J11" s="186"/>
      <c r="K11" s="186"/>
      <c r="L11" s="186"/>
      <c r="M11" s="186"/>
      <c r="N11" s="186"/>
      <c r="O11" s="186"/>
      <c r="P11" s="186"/>
      <c r="Q11" s="186"/>
      <c r="R11" s="186"/>
      <c r="S11" s="21"/>
      <c r="T11" s="21"/>
      <c r="U11" s="21"/>
      <c r="V11" s="21"/>
      <c r="W11" s="21"/>
      <c r="X11" s="21"/>
      <c r="Y11" s="21"/>
      <c r="Z11" s="21"/>
      <c r="AA11" s="21"/>
      <c r="AB11" s="21"/>
      <c r="AC11" s="21"/>
      <c r="AD11" s="21"/>
    </row>
    <row r="12" spans="1:30" s="45" customFormat="1">
      <c r="A12" s="53"/>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1:30" s="45" customFormat="1" ht="27" customHeight="1">
      <c r="A13" s="193" t="s">
        <v>44</v>
      </c>
      <c r="B13" s="193"/>
      <c r="C13" s="193"/>
      <c r="D13" s="193"/>
      <c r="E13" s="193"/>
      <c r="F13" s="193"/>
      <c r="G13" s="52"/>
      <c r="H13" s="186">
        <f>リーグ公認申請書!D10</f>
        <v>0</v>
      </c>
      <c r="I13" s="186"/>
      <c r="J13" s="186"/>
      <c r="K13" s="186"/>
      <c r="L13" s="186"/>
      <c r="M13" s="186"/>
      <c r="N13" s="186"/>
      <c r="O13" s="186"/>
      <c r="P13" s="186"/>
      <c r="Q13" s="186"/>
      <c r="R13" s="186"/>
      <c r="S13" s="186"/>
      <c r="T13" s="186"/>
      <c r="U13" s="186"/>
      <c r="V13" s="186"/>
      <c r="W13" s="186"/>
      <c r="X13" s="186"/>
      <c r="Y13" s="186"/>
      <c r="Z13" s="186"/>
      <c r="AA13" s="186"/>
      <c r="AB13" s="186"/>
      <c r="AC13" s="186"/>
      <c r="AD13" s="186"/>
    </row>
    <row r="14" spans="1:30" s="45" customFormat="1">
      <c r="A14" s="53"/>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5" spans="1:30" s="45" customFormat="1" ht="27" customHeight="1">
      <c r="A15" s="185" t="s">
        <v>45</v>
      </c>
      <c r="B15" s="185"/>
      <c r="C15" s="185"/>
      <c r="D15" s="185"/>
      <c r="E15" s="185"/>
      <c r="F15" s="185"/>
      <c r="G15" s="52"/>
      <c r="H15" s="186" t="str">
        <f>リーグ公認申請書!D31</f>
        <v>年　　月　　日</v>
      </c>
      <c r="I15" s="186"/>
      <c r="J15" s="186"/>
      <c r="K15" s="186"/>
      <c r="L15" s="186"/>
      <c r="M15" s="186"/>
      <c r="N15" s="186"/>
      <c r="O15" s="186"/>
      <c r="P15" s="186"/>
      <c r="Q15" s="186"/>
      <c r="R15" s="186"/>
      <c r="S15" s="52" t="s">
        <v>46</v>
      </c>
      <c r="T15" s="186" t="str">
        <f>リーグ公認申請書!K31</f>
        <v>年　　月　　日</v>
      </c>
      <c r="U15" s="186"/>
      <c r="V15" s="186"/>
      <c r="W15" s="186"/>
      <c r="X15" s="186"/>
      <c r="Y15" s="186"/>
      <c r="Z15" s="186"/>
      <c r="AA15" s="186"/>
      <c r="AB15" s="186"/>
      <c r="AC15" s="186"/>
      <c r="AD15" s="186"/>
    </row>
    <row r="16" spans="1:30" s="45" customFormat="1">
      <c r="A16" s="53"/>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row>
    <row r="17" spans="1:30" s="45" customFormat="1" ht="27" customHeight="1">
      <c r="A17" s="193" t="s">
        <v>47</v>
      </c>
      <c r="B17" s="193"/>
      <c r="C17" s="193"/>
      <c r="D17" s="193"/>
      <c r="E17" s="193"/>
      <c r="F17" s="193"/>
      <c r="G17" s="52"/>
      <c r="H17" s="194" t="s">
        <v>48</v>
      </c>
      <c r="I17" s="194"/>
      <c r="J17" s="194"/>
      <c r="K17" s="194"/>
      <c r="L17" s="195"/>
      <c r="M17" s="195"/>
      <c r="N17" s="195"/>
      <c r="O17" s="52" t="s">
        <v>49</v>
      </c>
      <c r="P17" s="52"/>
      <c r="Q17" s="52"/>
      <c r="R17" s="194" t="s">
        <v>50</v>
      </c>
      <c r="S17" s="194"/>
      <c r="T17" s="194"/>
      <c r="U17" s="194"/>
      <c r="V17" s="194"/>
      <c r="W17" s="194"/>
      <c r="X17" s="195"/>
      <c r="Y17" s="195"/>
      <c r="Z17" s="195"/>
      <c r="AA17" s="52" t="s">
        <v>49</v>
      </c>
      <c r="AB17" s="21"/>
      <c r="AC17" s="21"/>
      <c r="AD17" s="21"/>
    </row>
    <row r="18" spans="1:30" s="45" customFormat="1" ht="23.25" customHeight="1">
      <c r="A18" s="53"/>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row>
    <row r="19" spans="1:30" s="45" customFormat="1" ht="18.75" customHeight="1">
      <c r="A19" s="191" t="s">
        <v>51</v>
      </c>
      <c r="B19" s="191"/>
      <c r="C19" s="191"/>
      <c r="D19" s="191"/>
      <c r="E19" s="191"/>
      <c r="F19" s="191"/>
      <c r="G19" s="21"/>
      <c r="H19" s="192" t="s">
        <v>52</v>
      </c>
      <c r="I19" s="192"/>
      <c r="J19" s="21"/>
      <c r="K19" s="21"/>
      <c r="L19" s="21"/>
      <c r="M19" s="21"/>
      <c r="N19" s="21"/>
      <c r="O19" s="21"/>
      <c r="P19" s="21"/>
      <c r="Q19" s="21"/>
      <c r="R19" s="21"/>
      <c r="S19" s="192" t="s">
        <v>53</v>
      </c>
      <c r="T19" s="192"/>
      <c r="V19" s="21"/>
      <c r="W19" s="21"/>
      <c r="X19" s="21"/>
      <c r="Y19" s="21"/>
      <c r="Z19" s="21"/>
      <c r="AA19" s="21"/>
      <c r="AB19" s="21"/>
      <c r="AC19" s="21"/>
      <c r="AD19" s="21"/>
    </row>
    <row r="20" spans="1:30" s="45" customFormat="1" ht="21" customHeight="1">
      <c r="A20" s="54"/>
      <c r="B20" s="54"/>
      <c r="C20" s="54"/>
      <c r="D20" s="54"/>
      <c r="E20" s="54"/>
      <c r="F20" s="54"/>
      <c r="G20" s="21"/>
      <c r="H20" s="55"/>
      <c r="I20" s="196"/>
      <c r="J20" s="195"/>
      <c r="K20" s="195"/>
      <c r="L20" s="195"/>
      <c r="M20" s="195"/>
      <c r="N20" s="21" t="s">
        <v>54</v>
      </c>
      <c r="O20" s="21"/>
      <c r="P20" s="21"/>
      <c r="Q20" s="21"/>
      <c r="R20" s="21"/>
      <c r="S20" s="21"/>
      <c r="T20" s="197">
        <f>リーグ公認申請書!D22</f>
        <v>0</v>
      </c>
      <c r="U20" s="197"/>
      <c r="V20" s="197"/>
      <c r="W20" s="197"/>
      <c r="X20" s="197"/>
      <c r="Y20" s="21" t="s">
        <v>55</v>
      </c>
      <c r="Z20" s="21"/>
      <c r="AA20" s="21"/>
      <c r="AB20" s="21"/>
      <c r="AC20" s="21"/>
      <c r="AD20" s="21"/>
    </row>
    <row r="21" spans="1:30" s="45" customFormat="1" ht="12.75" customHeight="1">
      <c r="A21" s="56"/>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row>
    <row r="22" spans="1:30" s="45" customFormat="1" ht="15.75" customHeight="1">
      <c r="A22" s="56"/>
      <c r="B22" s="21"/>
      <c r="C22" s="21"/>
      <c r="D22" s="21"/>
      <c r="E22" s="21"/>
      <c r="F22" s="21"/>
      <c r="G22" s="21"/>
      <c r="H22" s="192" t="s">
        <v>56</v>
      </c>
      <c r="I22" s="192"/>
      <c r="J22" s="21"/>
      <c r="K22" s="21"/>
      <c r="L22" s="21"/>
      <c r="M22" s="21"/>
      <c r="N22" s="21"/>
      <c r="O22" s="21"/>
      <c r="P22" s="21"/>
      <c r="Q22" s="21"/>
      <c r="R22" s="21"/>
      <c r="S22" s="192" t="s">
        <v>57</v>
      </c>
      <c r="T22" s="192"/>
      <c r="V22" s="21"/>
      <c r="W22" s="21"/>
      <c r="X22" s="21"/>
      <c r="Y22" s="21"/>
      <c r="Z22" s="21"/>
      <c r="AA22" s="21"/>
      <c r="AB22" s="21"/>
      <c r="AC22" s="21"/>
      <c r="AD22" s="21"/>
    </row>
    <row r="23" spans="1:30" s="45" customFormat="1" ht="21" customHeight="1">
      <c r="A23" s="56"/>
      <c r="B23" s="21"/>
      <c r="C23" s="21"/>
      <c r="D23" s="21"/>
      <c r="E23" s="21"/>
      <c r="F23" s="21"/>
      <c r="G23" s="21"/>
      <c r="H23" s="55"/>
      <c r="I23" s="197">
        <f>リーグ公認申請書!O25</f>
        <v>0</v>
      </c>
      <c r="J23" s="197"/>
      <c r="K23" s="197"/>
      <c r="L23" s="197"/>
      <c r="M23" s="197"/>
      <c r="N23" s="21" t="s">
        <v>58</v>
      </c>
      <c r="O23" s="21"/>
      <c r="P23" s="21"/>
      <c r="Q23" s="21"/>
      <c r="R23" s="21"/>
      <c r="S23" s="21"/>
      <c r="T23" s="197">
        <f>リーグ公認申請書!H25</f>
        <v>0</v>
      </c>
      <c r="U23" s="197"/>
      <c r="V23" s="197"/>
      <c r="W23" s="197"/>
      <c r="X23" s="197"/>
      <c r="Y23" s="21" t="s">
        <v>59</v>
      </c>
      <c r="Z23" s="21"/>
      <c r="AA23" s="21"/>
      <c r="AB23" s="21"/>
      <c r="AC23" s="21"/>
      <c r="AD23" s="21"/>
    </row>
    <row r="24" spans="1:30" s="45" customFormat="1" ht="15.75" customHeight="1">
      <c r="A24" s="56"/>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row>
    <row r="25" spans="1:30" s="45" customFormat="1" ht="18.75" customHeight="1">
      <c r="A25" s="191" t="s">
        <v>60</v>
      </c>
      <c r="B25" s="191"/>
      <c r="C25" s="191"/>
      <c r="D25" s="191"/>
      <c r="E25" s="191"/>
      <c r="F25" s="19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1:30" s="45" customFormat="1" ht="27" customHeight="1">
      <c r="A26" s="199" t="s">
        <v>61</v>
      </c>
      <c r="B26" s="199"/>
      <c r="C26" s="199"/>
      <c r="D26" s="199"/>
      <c r="E26" s="199"/>
      <c r="F26" s="186">
        <f>L17</f>
        <v>0</v>
      </c>
      <c r="G26" s="186"/>
      <c r="H26" s="48" t="s">
        <v>62</v>
      </c>
      <c r="I26" s="55" t="s">
        <v>63</v>
      </c>
      <c r="J26" s="186">
        <f>$I$23</f>
        <v>0</v>
      </c>
      <c r="K26" s="186"/>
      <c r="L26" s="48" t="s">
        <v>64</v>
      </c>
      <c r="M26" s="55" t="s">
        <v>63</v>
      </c>
      <c r="N26" s="186">
        <f>リーグ公認申請書!H25</f>
        <v>0</v>
      </c>
      <c r="O26" s="186"/>
      <c r="P26" s="48" t="s">
        <v>65</v>
      </c>
      <c r="Q26" s="55" t="s">
        <v>66</v>
      </c>
      <c r="R26" s="186">
        <f>F26*J26*N26</f>
        <v>0</v>
      </c>
      <c r="S26" s="186"/>
      <c r="T26" s="48" t="s">
        <v>64</v>
      </c>
      <c r="U26" s="55" t="s">
        <v>63</v>
      </c>
      <c r="V26" s="198">
        <v>60</v>
      </c>
      <c r="W26" s="198"/>
      <c r="X26" s="55" t="s">
        <v>67</v>
      </c>
      <c r="Y26" s="55" t="s">
        <v>66</v>
      </c>
      <c r="Z26" s="186">
        <f>R26*V26</f>
        <v>0</v>
      </c>
      <c r="AA26" s="186"/>
      <c r="AB26" s="186"/>
      <c r="AC26" s="186"/>
      <c r="AD26" s="48" t="s">
        <v>67</v>
      </c>
    </row>
    <row r="27" spans="1:30" s="45" customFormat="1">
      <c r="A27" s="53"/>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row>
    <row r="28" spans="1:30" s="45" customFormat="1" ht="27" customHeight="1">
      <c r="A28" s="21" t="s">
        <v>50</v>
      </c>
      <c r="B28" s="21"/>
      <c r="C28" s="21"/>
      <c r="D28" s="21"/>
      <c r="E28" s="21"/>
      <c r="F28" s="186">
        <f>X17</f>
        <v>0</v>
      </c>
      <c r="G28" s="186"/>
      <c r="H28" s="48" t="s">
        <v>62</v>
      </c>
      <c r="I28" s="55" t="s">
        <v>63</v>
      </c>
      <c r="J28" s="186">
        <f>$I$23</f>
        <v>0</v>
      </c>
      <c r="K28" s="186"/>
      <c r="L28" s="48" t="s">
        <v>64</v>
      </c>
      <c r="M28" s="55" t="s">
        <v>63</v>
      </c>
      <c r="N28" s="186">
        <f>$T$23</f>
        <v>0</v>
      </c>
      <c r="O28" s="186"/>
      <c r="P28" s="48" t="s">
        <v>65</v>
      </c>
      <c r="Q28" s="55" t="s">
        <v>66</v>
      </c>
      <c r="R28" s="186">
        <f>F28*J28*N28</f>
        <v>0</v>
      </c>
      <c r="S28" s="186"/>
      <c r="T28" s="48" t="s">
        <v>64</v>
      </c>
      <c r="U28" s="55" t="s">
        <v>63</v>
      </c>
      <c r="V28" s="198">
        <v>40</v>
      </c>
      <c r="W28" s="198"/>
      <c r="X28" s="21" t="s">
        <v>67</v>
      </c>
      <c r="Y28" s="55" t="s">
        <v>66</v>
      </c>
      <c r="Z28" s="186">
        <f>V28*R28</f>
        <v>0</v>
      </c>
      <c r="AA28" s="186"/>
      <c r="AB28" s="186"/>
      <c r="AC28" s="186"/>
      <c r="AD28" s="48" t="s">
        <v>67</v>
      </c>
    </row>
    <row r="29" spans="1:30" s="45" customFormat="1">
      <c r="A29" s="5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row>
    <row r="30" spans="1:30" s="45" customFormat="1" ht="27" customHeight="1">
      <c r="A30" s="53"/>
      <c r="B30" s="21"/>
      <c r="C30" s="21"/>
      <c r="D30" s="21"/>
      <c r="E30" s="21"/>
      <c r="F30" s="21"/>
      <c r="G30" s="21"/>
      <c r="H30" s="21"/>
      <c r="I30" s="21"/>
      <c r="J30" s="21"/>
      <c r="K30" s="21"/>
      <c r="L30" s="21"/>
      <c r="M30" s="21"/>
      <c r="N30" s="21"/>
      <c r="O30" s="21"/>
      <c r="P30" s="21"/>
      <c r="Q30" s="21"/>
      <c r="R30" s="21"/>
      <c r="S30" s="21"/>
      <c r="T30" s="186" t="s">
        <v>68</v>
      </c>
      <c r="U30" s="186"/>
      <c r="V30" s="186"/>
      <c r="W30" s="186">
        <f>Z26+Z28</f>
        <v>0</v>
      </c>
      <c r="X30" s="186"/>
      <c r="Y30" s="186"/>
      <c r="Z30" s="186"/>
      <c r="AA30" s="186"/>
      <c r="AB30" s="48" t="s">
        <v>67</v>
      </c>
      <c r="AC30" s="21"/>
      <c r="AD30" s="21"/>
    </row>
    <row r="31" spans="1:30" s="45" customFormat="1">
      <c r="A31" s="46"/>
    </row>
    <row r="32" spans="1:30" s="45" customFormat="1">
      <c r="A32" s="46"/>
    </row>
    <row r="33" spans="1:30" s="45" customFormat="1" ht="21" customHeight="1">
      <c r="A33" s="57" t="s">
        <v>69</v>
      </c>
      <c r="B33" s="200" t="s">
        <v>70</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row>
    <row r="34" spans="1:30" s="45" customFormat="1" ht="21" customHeight="1">
      <c r="A34" s="57"/>
      <c r="B34" s="200" t="s">
        <v>71</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row>
    <row r="35" spans="1:30" s="45" customFormat="1" ht="21" customHeight="1">
      <c r="A35" s="57" t="s">
        <v>69</v>
      </c>
      <c r="B35" s="200" t="s">
        <v>72</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row>
    <row r="36" spans="1:30" s="45" customFormat="1" ht="21" customHeight="1">
      <c r="A36" s="57"/>
      <c r="B36" s="200" t="s">
        <v>73</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row>
    <row r="37" spans="1:30" s="45" customFormat="1" ht="21" customHeight="1">
      <c r="B37" s="200" t="s">
        <v>74</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row>
    <row r="38" spans="1:30">
      <c r="A38" s="58"/>
      <c r="B38" s="58"/>
      <c r="C38" s="58"/>
      <c r="D38" s="58"/>
      <c r="E38" s="58"/>
      <c r="F38" s="58"/>
      <c r="G38" s="58"/>
      <c r="H38" s="58"/>
      <c r="I38" s="58"/>
      <c r="J38" s="58"/>
      <c r="K38" s="58"/>
      <c r="L38" s="58"/>
      <c r="M38" s="58"/>
      <c r="N38" s="58"/>
      <c r="O38" s="58"/>
      <c r="P38" s="58"/>
      <c r="Q38" s="58"/>
      <c r="R38" s="58"/>
      <c r="S38" s="58"/>
    </row>
  </sheetData>
  <mergeCells count="49">
    <mergeCell ref="B37:AD37"/>
    <mergeCell ref="S3:AC3"/>
    <mergeCell ref="H11:R11"/>
    <mergeCell ref="H15:R15"/>
    <mergeCell ref="T15:AD15"/>
    <mergeCell ref="T30:V30"/>
    <mergeCell ref="W30:AA30"/>
    <mergeCell ref="B33:AD33"/>
    <mergeCell ref="B34:AD34"/>
    <mergeCell ref="B35:AD35"/>
    <mergeCell ref="B36:AD36"/>
    <mergeCell ref="V26:W26"/>
    <mergeCell ref="Z26:AC26"/>
    <mergeCell ref="F28:G28"/>
    <mergeCell ref="J28:K28"/>
    <mergeCell ref="N28:O28"/>
    <mergeCell ref="R28:S28"/>
    <mergeCell ref="V28:W28"/>
    <mergeCell ref="Z28:AC28"/>
    <mergeCell ref="A25:F25"/>
    <mergeCell ref="A26:E26"/>
    <mergeCell ref="F26:G26"/>
    <mergeCell ref="J26:K26"/>
    <mergeCell ref="N26:O26"/>
    <mergeCell ref="R26:S26"/>
    <mergeCell ref="I20:M20"/>
    <mergeCell ref="T20:X20"/>
    <mergeCell ref="H22:I22"/>
    <mergeCell ref="S22:T22"/>
    <mergeCell ref="I23:M23"/>
    <mergeCell ref="T23:X23"/>
    <mergeCell ref="A19:F19"/>
    <mergeCell ref="H19:I19"/>
    <mergeCell ref="S19:T19"/>
    <mergeCell ref="A13:F13"/>
    <mergeCell ref="H13:AD13"/>
    <mergeCell ref="A15:F15"/>
    <mergeCell ref="A17:F17"/>
    <mergeCell ref="H17:K17"/>
    <mergeCell ref="L17:N17"/>
    <mergeCell ref="R17:W17"/>
    <mergeCell ref="X17:Z17"/>
    <mergeCell ref="M9:Q9"/>
    <mergeCell ref="R9:AB9"/>
    <mergeCell ref="A11:F11"/>
    <mergeCell ref="A1:AD1"/>
    <mergeCell ref="A5:S5"/>
    <mergeCell ref="M7:Q7"/>
    <mergeCell ref="R7:AC7"/>
  </mergeCells>
  <phoneticPr fontId="1"/>
  <printOptions horizontalCentered="1"/>
  <pageMargins left="0.78740157480314965"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5B788-3EFC-42E7-A491-8D99E3058A43}">
  <sheetPr codeName="Sheet3"/>
  <dimension ref="A1:BH38"/>
  <sheetViews>
    <sheetView showZeros="0" view="pageBreakPreview" zoomScale="60" zoomScaleNormal="68" workbookViewId="0">
      <selection activeCell="AL45" sqref="AL45"/>
    </sheetView>
  </sheetViews>
  <sheetFormatPr defaultRowHeight="14.25"/>
  <cols>
    <col min="1" max="1" width="4.625" style="42" customWidth="1"/>
    <col min="2" max="30" width="3" style="42" customWidth="1"/>
    <col min="31" max="31" width="4.625" style="42" customWidth="1"/>
    <col min="32" max="60" width="3" style="42" customWidth="1"/>
    <col min="61" max="16384" width="9" style="42"/>
  </cols>
  <sheetData>
    <row r="1" spans="1:60" ht="31.5" customHeight="1">
      <c r="A1" s="187" t="s">
        <v>38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t="s">
        <v>38</v>
      </c>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row>
    <row r="2" spans="1:60" ht="17.25" customHeight="1">
      <c r="A2" s="43"/>
      <c r="AE2" s="43"/>
    </row>
    <row r="3" spans="1:60" s="45" customFormat="1" ht="18" customHeight="1">
      <c r="A3" s="44"/>
      <c r="S3" s="201">
        <f ca="1">TODAY()</f>
        <v>45411</v>
      </c>
      <c r="T3" s="201"/>
      <c r="U3" s="201"/>
      <c r="V3" s="201"/>
      <c r="W3" s="201"/>
      <c r="X3" s="201"/>
      <c r="Y3" s="201"/>
      <c r="Z3" s="201"/>
      <c r="AA3" s="201"/>
      <c r="AB3" s="201"/>
      <c r="AC3" s="201"/>
      <c r="AE3" s="44"/>
      <c r="AW3" s="201">
        <f ca="1">TODAY()</f>
        <v>45411</v>
      </c>
      <c r="AX3" s="201"/>
      <c r="AY3" s="201"/>
      <c r="AZ3" s="201"/>
      <c r="BA3" s="201"/>
      <c r="BB3" s="201"/>
      <c r="BC3" s="201"/>
      <c r="BD3" s="201"/>
      <c r="BE3" s="201"/>
      <c r="BF3" s="201"/>
      <c r="BG3" s="201"/>
    </row>
    <row r="4" spans="1:60" s="45" customFormat="1" ht="14.25" customHeight="1">
      <c r="A4" s="46"/>
      <c r="AE4" s="46"/>
    </row>
    <row r="5" spans="1:60" s="45" customFormat="1" ht="19.5" customHeight="1">
      <c r="A5" s="188" t="s">
        <v>111</v>
      </c>
      <c r="B5" s="189"/>
      <c r="C5" s="189"/>
      <c r="D5" s="189"/>
      <c r="E5" s="189"/>
      <c r="F5" s="189"/>
      <c r="G5" s="189"/>
      <c r="H5" s="189"/>
      <c r="I5" s="189"/>
      <c r="J5" s="189"/>
      <c r="K5" s="189"/>
      <c r="L5" s="189"/>
      <c r="M5" s="189"/>
      <c r="N5" s="189"/>
      <c r="O5" s="189"/>
      <c r="P5" s="189"/>
      <c r="Q5" s="189"/>
      <c r="R5" s="189"/>
      <c r="S5" s="189"/>
      <c r="AE5" s="188" t="s">
        <v>111</v>
      </c>
      <c r="AF5" s="189"/>
      <c r="AG5" s="189"/>
      <c r="AH5" s="189"/>
      <c r="AI5" s="189"/>
      <c r="AJ5" s="189"/>
      <c r="AK5" s="189"/>
      <c r="AL5" s="189"/>
      <c r="AM5" s="189"/>
      <c r="AN5" s="189"/>
      <c r="AO5" s="189"/>
      <c r="AP5" s="189"/>
      <c r="AQ5" s="189"/>
      <c r="AR5" s="189"/>
      <c r="AS5" s="189"/>
      <c r="AT5" s="189"/>
      <c r="AU5" s="189"/>
      <c r="AV5" s="189"/>
      <c r="AW5" s="189"/>
    </row>
    <row r="6" spans="1:60" s="45" customFormat="1" ht="27.75" customHeight="1">
      <c r="A6" s="47"/>
      <c r="AE6" s="47"/>
    </row>
    <row r="7" spans="1:60" s="45" customFormat="1" ht="27.75" customHeight="1">
      <c r="A7" s="47"/>
      <c r="M7" s="185" t="s">
        <v>76</v>
      </c>
      <c r="N7" s="185"/>
      <c r="O7" s="185"/>
      <c r="P7" s="185"/>
      <c r="Q7" s="185"/>
      <c r="R7" s="203" t="s">
        <v>112</v>
      </c>
      <c r="S7" s="186"/>
      <c r="T7" s="186"/>
      <c r="U7" s="186"/>
      <c r="V7" s="186"/>
      <c r="W7" s="186"/>
      <c r="X7" s="186"/>
      <c r="Y7" s="186"/>
      <c r="Z7" s="186"/>
      <c r="AA7" s="186"/>
      <c r="AB7" s="186"/>
      <c r="AC7" s="186"/>
      <c r="AE7" s="47"/>
      <c r="AQ7" s="185" t="s">
        <v>76</v>
      </c>
      <c r="AR7" s="185"/>
      <c r="AS7" s="185"/>
      <c r="AT7" s="185"/>
      <c r="AU7" s="185"/>
      <c r="AV7" s="203" t="str">
        <f>R7</f>
        <v>大分県ボウリング連盟</v>
      </c>
      <c r="AW7" s="186"/>
      <c r="AX7" s="186"/>
      <c r="AY7" s="186"/>
      <c r="AZ7" s="186"/>
      <c r="BA7" s="186"/>
      <c r="BB7" s="186"/>
      <c r="BC7" s="186"/>
      <c r="BD7" s="186"/>
      <c r="BE7" s="186"/>
      <c r="BF7" s="186"/>
      <c r="BG7" s="186"/>
    </row>
    <row r="8" spans="1:60" s="45" customFormat="1" ht="14.25" customHeight="1">
      <c r="J8" s="21"/>
      <c r="K8" s="21"/>
      <c r="L8" s="21"/>
      <c r="M8" s="21"/>
      <c r="N8" s="21"/>
      <c r="O8" s="21"/>
      <c r="P8" s="21"/>
      <c r="Q8" s="21"/>
      <c r="R8" s="21"/>
      <c r="S8" s="21"/>
      <c r="T8" s="21"/>
      <c r="U8" s="21"/>
      <c r="V8" s="21"/>
      <c r="W8" s="21"/>
      <c r="X8" s="21"/>
      <c r="Y8" s="21"/>
      <c r="Z8" s="21"/>
      <c r="AA8" s="21"/>
      <c r="AB8" s="21"/>
      <c r="AC8" s="21"/>
      <c r="AN8" s="21"/>
      <c r="AO8" s="21"/>
      <c r="AP8" s="21"/>
      <c r="AQ8" s="21"/>
      <c r="AR8" s="21"/>
      <c r="AS8" s="21"/>
      <c r="AT8" s="21"/>
      <c r="AU8" s="21"/>
      <c r="AV8" s="21"/>
      <c r="AW8" s="21"/>
      <c r="AX8" s="21"/>
      <c r="AY8" s="21"/>
      <c r="AZ8" s="21"/>
      <c r="BA8" s="21"/>
      <c r="BB8" s="21"/>
      <c r="BC8" s="21"/>
      <c r="BD8" s="21"/>
      <c r="BE8" s="21"/>
      <c r="BF8" s="21"/>
      <c r="BG8" s="21"/>
    </row>
    <row r="9" spans="1:60" s="45" customFormat="1" ht="27.75" customHeight="1">
      <c r="M9" s="185" t="s">
        <v>75</v>
      </c>
      <c r="N9" s="185"/>
      <c r="O9" s="185"/>
      <c r="P9" s="185"/>
      <c r="Q9" s="185"/>
      <c r="R9" s="203" t="s">
        <v>113</v>
      </c>
      <c r="S9" s="186"/>
      <c r="T9" s="186"/>
      <c r="U9" s="186"/>
      <c r="V9" s="186"/>
      <c r="W9" s="186"/>
      <c r="X9" s="186"/>
      <c r="Y9" s="186"/>
      <c r="Z9" s="186"/>
      <c r="AA9" s="186"/>
      <c r="AB9" s="186"/>
      <c r="AC9" s="49" t="s">
        <v>42</v>
      </c>
      <c r="AQ9" s="185" t="s">
        <v>75</v>
      </c>
      <c r="AR9" s="185"/>
      <c r="AS9" s="185"/>
      <c r="AT9" s="185"/>
      <c r="AU9" s="185"/>
      <c r="AV9" s="203" t="str">
        <f>R9</f>
        <v>中野　晴夫</v>
      </c>
      <c r="AW9" s="186"/>
      <c r="AX9" s="186"/>
      <c r="AY9" s="186"/>
      <c r="AZ9" s="186"/>
      <c r="BA9" s="186"/>
      <c r="BB9" s="186"/>
      <c r="BC9" s="186"/>
      <c r="BD9" s="186"/>
      <c r="BE9" s="186"/>
      <c r="BF9" s="186"/>
      <c r="BG9" s="49" t="s">
        <v>42</v>
      </c>
    </row>
    <row r="10" spans="1:60" s="45" customFormat="1" ht="28.5" customHeight="1">
      <c r="M10" s="50"/>
      <c r="N10" s="50"/>
      <c r="O10" s="50"/>
      <c r="P10" s="50"/>
      <c r="Q10" s="50"/>
      <c r="R10" s="50"/>
      <c r="S10" s="51"/>
      <c r="AQ10" s="50"/>
      <c r="AR10" s="50"/>
      <c r="AS10" s="50"/>
      <c r="AT10" s="50"/>
      <c r="AU10" s="50"/>
      <c r="AV10" s="50"/>
      <c r="AW10" s="51"/>
    </row>
    <row r="11" spans="1:60" s="45" customFormat="1" ht="27" customHeight="1">
      <c r="A11" s="185" t="s">
        <v>43</v>
      </c>
      <c r="B11" s="185"/>
      <c r="C11" s="185"/>
      <c r="D11" s="185"/>
      <c r="E11" s="185"/>
      <c r="F11" s="185"/>
      <c r="G11" s="52"/>
      <c r="H11" s="202">
        <f ca="1">S3</f>
        <v>45411</v>
      </c>
      <c r="I11" s="186"/>
      <c r="J11" s="186"/>
      <c r="K11" s="186"/>
      <c r="L11" s="186"/>
      <c r="M11" s="186"/>
      <c r="N11" s="186"/>
      <c r="O11" s="186"/>
      <c r="P11" s="186"/>
      <c r="Q11" s="186"/>
      <c r="R11" s="186"/>
      <c r="S11" s="21"/>
      <c r="T11" s="21"/>
      <c r="U11" s="21"/>
      <c r="V11" s="21"/>
      <c r="W11" s="21"/>
      <c r="X11" s="21"/>
      <c r="Y11" s="21"/>
      <c r="Z11" s="21"/>
      <c r="AA11" s="21"/>
      <c r="AB11" s="21"/>
      <c r="AC11" s="21"/>
      <c r="AD11" s="21"/>
      <c r="AE11" s="185" t="s">
        <v>43</v>
      </c>
      <c r="AF11" s="185"/>
      <c r="AG11" s="185"/>
      <c r="AH11" s="185"/>
      <c r="AI11" s="185"/>
      <c r="AJ11" s="185"/>
      <c r="AK11" s="52"/>
      <c r="AL11" s="202">
        <f ca="1">H11</f>
        <v>45411</v>
      </c>
      <c r="AM11" s="186"/>
      <c r="AN11" s="186"/>
      <c r="AO11" s="186"/>
      <c r="AP11" s="186"/>
      <c r="AQ11" s="186"/>
      <c r="AR11" s="186"/>
      <c r="AS11" s="186"/>
      <c r="AT11" s="186"/>
      <c r="AU11" s="186"/>
      <c r="AV11" s="186"/>
      <c r="AW11" s="21"/>
      <c r="AX11" s="21"/>
      <c r="AY11" s="21"/>
      <c r="AZ11" s="21"/>
      <c r="BA11" s="21"/>
      <c r="BB11" s="21"/>
      <c r="BC11" s="21"/>
      <c r="BD11" s="21"/>
      <c r="BE11" s="21"/>
      <c r="BF11" s="21"/>
      <c r="BG11" s="21"/>
      <c r="BH11" s="21"/>
    </row>
    <row r="12" spans="1:60" s="45" customFormat="1" ht="14.25" customHeight="1">
      <c r="A12" s="53"/>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53"/>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row>
    <row r="13" spans="1:60" s="45" customFormat="1" ht="27" customHeight="1">
      <c r="A13" s="193" t="s">
        <v>44</v>
      </c>
      <c r="B13" s="193"/>
      <c r="C13" s="193"/>
      <c r="D13" s="193"/>
      <c r="E13" s="193"/>
      <c r="F13" s="193"/>
      <c r="G13" s="52"/>
      <c r="H13" s="186">
        <f>リーグ公認申請書!D10</f>
        <v>0</v>
      </c>
      <c r="I13" s="186"/>
      <c r="J13" s="186"/>
      <c r="K13" s="186"/>
      <c r="L13" s="186"/>
      <c r="M13" s="186"/>
      <c r="N13" s="186"/>
      <c r="O13" s="186"/>
      <c r="P13" s="186"/>
      <c r="Q13" s="186"/>
      <c r="R13" s="186"/>
      <c r="S13" s="186"/>
      <c r="T13" s="186"/>
      <c r="U13" s="186"/>
      <c r="V13" s="186"/>
      <c r="W13" s="186"/>
      <c r="X13" s="186"/>
      <c r="Y13" s="186"/>
      <c r="Z13" s="186"/>
      <c r="AA13" s="186"/>
      <c r="AB13" s="186"/>
      <c r="AC13" s="186"/>
      <c r="AD13" s="186"/>
      <c r="AE13" s="193" t="s">
        <v>44</v>
      </c>
      <c r="AF13" s="193"/>
      <c r="AG13" s="193"/>
      <c r="AH13" s="193"/>
      <c r="AI13" s="193"/>
      <c r="AJ13" s="193"/>
      <c r="AK13" s="52"/>
      <c r="AL13" s="186">
        <f>H13</f>
        <v>0</v>
      </c>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row>
    <row r="14" spans="1:60" s="45" customFormat="1" ht="14.25" customHeight="1">
      <c r="A14" s="53"/>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53"/>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row>
    <row r="15" spans="1:60" s="45" customFormat="1" ht="27" customHeight="1">
      <c r="A15" s="185" t="s">
        <v>45</v>
      </c>
      <c r="B15" s="185"/>
      <c r="C15" s="185"/>
      <c r="D15" s="185"/>
      <c r="E15" s="185"/>
      <c r="F15" s="185"/>
      <c r="G15" s="52"/>
      <c r="H15" s="186" t="str">
        <f>リーグ公認申請書!D31</f>
        <v>年　　月　　日</v>
      </c>
      <c r="I15" s="186"/>
      <c r="J15" s="186"/>
      <c r="K15" s="186"/>
      <c r="L15" s="186"/>
      <c r="M15" s="186"/>
      <c r="N15" s="186"/>
      <c r="O15" s="186"/>
      <c r="P15" s="186"/>
      <c r="Q15" s="186"/>
      <c r="R15" s="186"/>
      <c r="S15" s="52" t="s">
        <v>46</v>
      </c>
      <c r="T15" s="186" t="str">
        <f>リーグ公認申請書!K31</f>
        <v>年　　月　　日</v>
      </c>
      <c r="U15" s="186"/>
      <c r="V15" s="186"/>
      <c r="W15" s="186"/>
      <c r="X15" s="186"/>
      <c r="Y15" s="186"/>
      <c r="Z15" s="186"/>
      <c r="AA15" s="186"/>
      <c r="AB15" s="186"/>
      <c r="AC15" s="186"/>
      <c r="AD15" s="186"/>
      <c r="AE15" s="185" t="s">
        <v>45</v>
      </c>
      <c r="AF15" s="185"/>
      <c r="AG15" s="185"/>
      <c r="AH15" s="185"/>
      <c r="AI15" s="185"/>
      <c r="AJ15" s="185"/>
      <c r="AK15" s="52"/>
      <c r="AL15" s="203" t="str">
        <f>H15</f>
        <v>年　　月　　日</v>
      </c>
      <c r="AM15" s="203"/>
      <c r="AN15" s="203"/>
      <c r="AO15" s="203"/>
      <c r="AP15" s="203"/>
      <c r="AQ15" s="203"/>
      <c r="AR15" s="203"/>
      <c r="AS15" s="203"/>
      <c r="AT15" s="203"/>
      <c r="AU15" s="203"/>
      <c r="AV15" s="203"/>
      <c r="AW15" s="52" t="s">
        <v>46</v>
      </c>
      <c r="AX15" s="186" t="str">
        <f>T15</f>
        <v>年　　月　　日</v>
      </c>
      <c r="AY15" s="186"/>
      <c r="AZ15" s="186"/>
      <c r="BA15" s="186"/>
      <c r="BB15" s="186"/>
      <c r="BC15" s="186"/>
      <c r="BD15" s="186"/>
      <c r="BE15" s="186"/>
      <c r="BF15" s="186"/>
      <c r="BG15" s="186"/>
      <c r="BH15" s="186"/>
    </row>
    <row r="16" spans="1:60" s="45" customFormat="1" ht="14.25" customHeight="1">
      <c r="A16" s="53"/>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53"/>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row>
    <row r="17" spans="1:60" s="45" customFormat="1" ht="27" customHeight="1">
      <c r="A17" s="193" t="s">
        <v>47</v>
      </c>
      <c r="B17" s="193"/>
      <c r="C17" s="193"/>
      <c r="D17" s="193"/>
      <c r="E17" s="193"/>
      <c r="F17" s="193"/>
      <c r="G17" s="52"/>
      <c r="H17" s="194" t="s">
        <v>48</v>
      </c>
      <c r="I17" s="194"/>
      <c r="J17" s="194"/>
      <c r="K17" s="194"/>
      <c r="L17" s="197">
        <f>'リーグ公認料計算書（県連用）'!L17</f>
        <v>0</v>
      </c>
      <c r="M17" s="197"/>
      <c r="N17" s="197"/>
      <c r="O17" s="52" t="s">
        <v>49</v>
      </c>
      <c r="P17" s="52"/>
      <c r="Q17" s="52"/>
      <c r="R17" s="194" t="s">
        <v>50</v>
      </c>
      <c r="S17" s="194"/>
      <c r="T17" s="194"/>
      <c r="U17" s="194"/>
      <c r="V17" s="194"/>
      <c r="W17" s="194"/>
      <c r="X17" s="197">
        <f>'リーグ公認料計算書（県連用）'!X17</f>
        <v>0</v>
      </c>
      <c r="Y17" s="197"/>
      <c r="Z17" s="197"/>
      <c r="AA17" s="52" t="s">
        <v>49</v>
      </c>
      <c r="AB17" s="21"/>
      <c r="AC17" s="21"/>
      <c r="AD17" s="21"/>
      <c r="AE17" s="193" t="s">
        <v>47</v>
      </c>
      <c r="AF17" s="193"/>
      <c r="AG17" s="193"/>
      <c r="AH17" s="193"/>
      <c r="AI17" s="193"/>
      <c r="AJ17" s="193"/>
      <c r="AK17" s="52"/>
      <c r="AL17" s="194" t="s">
        <v>48</v>
      </c>
      <c r="AM17" s="194"/>
      <c r="AN17" s="194"/>
      <c r="AO17" s="194"/>
      <c r="AP17" s="197">
        <f>L17</f>
        <v>0</v>
      </c>
      <c r="AQ17" s="197"/>
      <c r="AR17" s="197"/>
      <c r="AS17" s="52" t="s">
        <v>49</v>
      </c>
      <c r="AT17" s="52"/>
      <c r="AU17" s="52"/>
      <c r="AV17" s="194" t="s">
        <v>50</v>
      </c>
      <c r="AW17" s="194"/>
      <c r="AX17" s="194"/>
      <c r="AY17" s="194"/>
      <c r="AZ17" s="194"/>
      <c r="BA17" s="194"/>
      <c r="BB17" s="197">
        <f>X17</f>
        <v>0</v>
      </c>
      <c r="BC17" s="197"/>
      <c r="BD17" s="197"/>
      <c r="BE17" s="52" t="s">
        <v>49</v>
      </c>
      <c r="BF17" s="21"/>
      <c r="BG17" s="21"/>
      <c r="BH17" s="21"/>
    </row>
    <row r="18" spans="1:60" s="45" customFormat="1" ht="23.25" customHeight="1">
      <c r="A18" s="53"/>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53"/>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row>
    <row r="19" spans="1:60" s="45" customFormat="1" ht="18.75" customHeight="1">
      <c r="A19" s="191" t="s">
        <v>51</v>
      </c>
      <c r="B19" s="191"/>
      <c r="C19" s="191"/>
      <c r="D19" s="191"/>
      <c r="E19" s="191"/>
      <c r="F19" s="191"/>
      <c r="G19" s="21"/>
      <c r="H19" s="192" t="s">
        <v>52</v>
      </c>
      <c r="I19" s="192"/>
      <c r="J19" s="21"/>
      <c r="K19" s="21"/>
      <c r="L19" s="21"/>
      <c r="M19" s="21"/>
      <c r="N19" s="21"/>
      <c r="O19" s="21"/>
      <c r="P19" s="21"/>
      <c r="Q19" s="21"/>
      <c r="R19" s="21"/>
      <c r="S19" s="192" t="s">
        <v>53</v>
      </c>
      <c r="T19" s="192"/>
      <c r="V19" s="21"/>
      <c r="W19" s="21"/>
      <c r="X19" s="21"/>
      <c r="Y19" s="21"/>
      <c r="Z19" s="21"/>
      <c r="AA19" s="21"/>
      <c r="AB19" s="21"/>
      <c r="AC19" s="21"/>
      <c r="AD19" s="21"/>
      <c r="AE19" s="191" t="s">
        <v>51</v>
      </c>
      <c r="AF19" s="191"/>
      <c r="AG19" s="191"/>
      <c r="AH19" s="191"/>
      <c r="AI19" s="191"/>
      <c r="AJ19" s="191"/>
      <c r="AK19" s="21"/>
      <c r="AL19" s="192" t="s">
        <v>52</v>
      </c>
      <c r="AM19" s="192"/>
      <c r="AN19" s="21"/>
      <c r="AO19" s="21"/>
      <c r="AP19" s="21"/>
      <c r="AQ19" s="21"/>
      <c r="AR19" s="21"/>
      <c r="AS19" s="21"/>
      <c r="AT19" s="21"/>
      <c r="AU19" s="21"/>
      <c r="AV19" s="21"/>
      <c r="AW19" s="192" t="s">
        <v>53</v>
      </c>
      <c r="AX19" s="192"/>
      <c r="AZ19" s="21"/>
      <c r="BA19" s="21"/>
      <c r="BB19" s="21"/>
      <c r="BC19" s="21"/>
      <c r="BD19" s="21"/>
      <c r="BE19" s="21"/>
      <c r="BF19" s="21"/>
      <c r="BG19" s="21"/>
      <c r="BH19" s="21"/>
    </row>
    <row r="20" spans="1:60" s="45" customFormat="1" ht="21" customHeight="1">
      <c r="A20" s="54"/>
      <c r="B20" s="54"/>
      <c r="C20" s="54"/>
      <c r="D20" s="54"/>
      <c r="E20" s="54"/>
      <c r="F20" s="54"/>
      <c r="G20" s="21"/>
      <c r="H20" s="55"/>
      <c r="I20" s="204">
        <f>'リーグ公認料計算書（県連用）'!I20</f>
        <v>0</v>
      </c>
      <c r="J20" s="197"/>
      <c r="K20" s="197"/>
      <c r="L20" s="197"/>
      <c r="M20" s="197"/>
      <c r="N20" s="21" t="s">
        <v>54</v>
      </c>
      <c r="O20" s="21"/>
      <c r="P20" s="21"/>
      <c r="Q20" s="21"/>
      <c r="R20" s="21"/>
      <c r="S20" s="21"/>
      <c r="T20" s="197">
        <f>リーグ公認申請書!D22</f>
        <v>0</v>
      </c>
      <c r="U20" s="197"/>
      <c r="V20" s="197"/>
      <c r="W20" s="197"/>
      <c r="X20" s="197"/>
      <c r="Y20" s="21" t="s">
        <v>55</v>
      </c>
      <c r="Z20" s="21"/>
      <c r="AA20" s="21"/>
      <c r="AB20" s="21"/>
      <c r="AC20" s="21"/>
      <c r="AD20" s="21"/>
      <c r="AE20" s="54"/>
      <c r="AF20" s="54"/>
      <c r="AG20" s="54"/>
      <c r="AH20" s="54"/>
      <c r="AI20" s="54"/>
      <c r="AJ20" s="54"/>
      <c r="AK20" s="21"/>
      <c r="AL20" s="55"/>
      <c r="AM20" s="204">
        <f>I20</f>
        <v>0</v>
      </c>
      <c r="AN20" s="197"/>
      <c r="AO20" s="197"/>
      <c r="AP20" s="197"/>
      <c r="AQ20" s="197"/>
      <c r="AR20" s="21" t="s">
        <v>54</v>
      </c>
      <c r="AS20" s="21"/>
      <c r="AT20" s="21"/>
      <c r="AU20" s="21"/>
      <c r="AV20" s="21"/>
      <c r="AW20" s="21"/>
      <c r="AX20" s="197">
        <f>T20</f>
        <v>0</v>
      </c>
      <c r="AY20" s="197"/>
      <c r="AZ20" s="197"/>
      <c r="BA20" s="197"/>
      <c r="BB20" s="197"/>
      <c r="BC20" s="21" t="s">
        <v>55</v>
      </c>
      <c r="BD20" s="21"/>
      <c r="BE20" s="21"/>
      <c r="BF20" s="21"/>
      <c r="BG20" s="21"/>
      <c r="BH20" s="21"/>
    </row>
    <row r="21" spans="1:60" s="45" customFormat="1" ht="12.75" customHeight="1">
      <c r="A21" s="56"/>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56"/>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row>
    <row r="22" spans="1:60" s="45" customFormat="1" ht="15.75" customHeight="1">
      <c r="A22" s="56"/>
      <c r="B22" s="21"/>
      <c r="C22" s="21"/>
      <c r="D22" s="21"/>
      <c r="E22" s="21"/>
      <c r="F22" s="21"/>
      <c r="G22" s="21"/>
      <c r="H22" s="192" t="s">
        <v>56</v>
      </c>
      <c r="I22" s="192"/>
      <c r="J22" s="21"/>
      <c r="K22" s="21"/>
      <c r="L22" s="21"/>
      <c r="M22" s="21"/>
      <c r="N22" s="21"/>
      <c r="O22" s="21"/>
      <c r="P22" s="21"/>
      <c r="Q22" s="21"/>
      <c r="R22" s="21"/>
      <c r="S22" s="192" t="s">
        <v>57</v>
      </c>
      <c r="T22" s="192"/>
      <c r="V22" s="21"/>
      <c r="W22" s="21"/>
      <c r="X22" s="21"/>
      <c r="Y22" s="21"/>
      <c r="Z22" s="21"/>
      <c r="AA22" s="21"/>
      <c r="AB22" s="21"/>
      <c r="AC22" s="21"/>
      <c r="AD22" s="21"/>
      <c r="AE22" s="56"/>
      <c r="AF22" s="21"/>
      <c r="AG22" s="21"/>
      <c r="AH22" s="21"/>
      <c r="AI22" s="21"/>
      <c r="AJ22" s="21"/>
      <c r="AK22" s="21"/>
      <c r="AL22" s="192" t="s">
        <v>56</v>
      </c>
      <c r="AM22" s="192"/>
      <c r="AN22" s="21"/>
      <c r="AO22" s="21"/>
      <c r="AP22" s="21"/>
      <c r="AQ22" s="21"/>
      <c r="AR22" s="21"/>
      <c r="AS22" s="21"/>
      <c r="AT22" s="21"/>
      <c r="AU22" s="21"/>
      <c r="AV22" s="21"/>
      <c r="AW22" s="192" t="s">
        <v>57</v>
      </c>
      <c r="AX22" s="192"/>
      <c r="AZ22" s="21"/>
      <c r="BA22" s="21"/>
      <c r="BB22" s="21"/>
      <c r="BC22" s="21"/>
      <c r="BD22" s="21"/>
      <c r="BE22" s="21"/>
      <c r="BF22" s="21"/>
      <c r="BG22" s="21"/>
      <c r="BH22" s="21"/>
    </row>
    <row r="23" spans="1:60" s="45" customFormat="1" ht="21" customHeight="1">
      <c r="A23" s="56"/>
      <c r="B23" s="21"/>
      <c r="C23" s="21"/>
      <c r="D23" s="21"/>
      <c r="E23" s="21"/>
      <c r="F23" s="21"/>
      <c r="G23" s="21"/>
      <c r="H23" s="55"/>
      <c r="I23" s="197">
        <f>リーグ公認申請書!O25</f>
        <v>0</v>
      </c>
      <c r="J23" s="197"/>
      <c r="K23" s="197"/>
      <c r="L23" s="197"/>
      <c r="M23" s="197"/>
      <c r="N23" s="21" t="s">
        <v>58</v>
      </c>
      <c r="O23" s="21"/>
      <c r="P23" s="21"/>
      <c r="Q23" s="21"/>
      <c r="R23" s="21"/>
      <c r="S23" s="21"/>
      <c r="T23" s="197">
        <f>リーグ公認申請書!H25</f>
        <v>0</v>
      </c>
      <c r="U23" s="197"/>
      <c r="V23" s="197"/>
      <c r="W23" s="197"/>
      <c r="X23" s="197"/>
      <c r="Y23" s="21" t="s">
        <v>59</v>
      </c>
      <c r="Z23" s="21"/>
      <c r="AA23" s="21"/>
      <c r="AB23" s="21"/>
      <c r="AC23" s="21"/>
      <c r="AD23" s="21"/>
      <c r="AE23" s="56"/>
      <c r="AF23" s="21"/>
      <c r="AG23" s="21"/>
      <c r="AH23" s="21"/>
      <c r="AI23" s="21"/>
      <c r="AJ23" s="21"/>
      <c r="AK23" s="21"/>
      <c r="AL23" s="55"/>
      <c r="AM23" s="197">
        <f>I23</f>
        <v>0</v>
      </c>
      <c r="AN23" s="197"/>
      <c r="AO23" s="197"/>
      <c r="AP23" s="197"/>
      <c r="AQ23" s="197"/>
      <c r="AR23" s="21" t="s">
        <v>58</v>
      </c>
      <c r="AS23" s="21"/>
      <c r="AT23" s="21"/>
      <c r="AU23" s="21"/>
      <c r="AV23" s="21"/>
      <c r="AW23" s="21"/>
      <c r="AX23" s="197">
        <f>T23</f>
        <v>0</v>
      </c>
      <c r="AY23" s="197"/>
      <c r="AZ23" s="197"/>
      <c r="BA23" s="197"/>
      <c r="BB23" s="197"/>
      <c r="BC23" s="21" t="s">
        <v>59</v>
      </c>
      <c r="BD23" s="21"/>
      <c r="BE23" s="21"/>
      <c r="BF23" s="21"/>
      <c r="BG23" s="21"/>
      <c r="BH23" s="21"/>
    </row>
    <row r="24" spans="1:60" s="45" customFormat="1" ht="15.75" customHeight="1">
      <c r="A24" s="56"/>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56"/>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row>
    <row r="25" spans="1:60" s="45" customFormat="1" ht="18.75" customHeight="1">
      <c r="A25" s="191" t="s">
        <v>60</v>
      </c>
      <c r="B25" s="191"/>
      <c r="C25" s="191"/>
      <c r="D25" s="191"/>
      <c r="E25" s="191"/>
      <c r="F25" s="191"/>
      <c r="G25" s="21"/>
      <c r="H25" s="21"/>
      <c r="I25" s="21"/>
      <c r="J25" s="21"/>
      <c r="K25" s="21"/>
      <c r="L25" s="21"/>
      <c r="M25" s="21"/>
      <c r="N25" s="21"/>
      <c r="O25" s="21"/>
      <c r="P25" s="21"/>
      <c r="Q25" s="21"/>
      <c r="R25" s="21"/>
      <c r="S25" s="21"/>
      <c r="T25" s="21"/>
      <c r="U25" s="21"/>
      <c r="V25" s="21"/>
      <c r="W25" s="21"/>
      <c r="X25" s="21"/>
      <c r="Y25" s="21"/>
      <c r="Z25" s="21"/>
      <c r="AA25" s="21"/>
      <c r="AB25" s="21"/>
      <c r="AC25" s="21"/>
      <c r="AD25" s="21"/>
      <c r="AE25" s="191" t="s">
        <v>60</v>
      </c>
      <c r="AF25" s="191"/>
      <c r="AG25" s="191"/>
      <c r="AH25" s="191"/>
      <c r="AI25" s="191"/>
      <c r="AJ25" s="19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row>
    <row r="26" spans="1:60" s="45" customFormat="1" ht="27" customHeight="1">
      <c r="A26" s="199" t="s">
        <v>61</v>
      </c>
      <c r="B26" s="199"/>
      <c r="C26" s="199"/>
      <c r="D26" s="199"/>
      <c r="E26" s="199"/>
      <c r="F26" s="186">
        <f>L17</f>
        <v>0</v>
      </c>
      <c r="G26" s="186"/>
      <c r="H26" s="48" t="s">
        <v>62</v>
      </c>
      <c r="I26" s="55" t="s">
        <v>63</v>
      </c>
      <c r="J26" s="186">
        <f>$I$23</f>
        <v>0</v>
      </c>
      <c r="K26" s="186"/>
      <c r="L26" s="48" t="s">
        <v>64</v>
      </c>
      <c r="M26" s="55" t="s">
        <v>63</v>
      </c>
      <c r="N26" s="186">
        <f>リーグ公認申請書!H25</f>
        <v>0</v>
      </c>
      <c r="O26" s="186"/>
      <c r="P26" s="48" t="s">
        <v>65</v>
      </c>
      <c r="Q26" s="55" t="s">
        <v>66</v>
      </c>
      <c r="R26" s="186">
        <f>F26*J26*N26</f>
        <v>0</v>
      </c>
      <c r="S26" s="186"/>
      <c r="T26" s="48" t="s">
        <v>64</v>
      </c>
      <c r="U26" s="55" t="s">
        <v>63</v>
      </c>
      <c r="V26" s="198">
        <v>22</v>
      </c>
      <c r="W26" s="198"/>
      <c r="X26" s="55" t="s">
        <v>67</v>
      </c>
      <c r="Y26" s="55" t="s">
        <v>66</v>
      </c>
      <c r="Z26" s="186">
        <f>R26*V26</f>
        <v>0</v>
      </c>
      <c r="AA26" s="186"/>
      <c r="AB26" s="186"/>
      <c r="AC26" s="186"/>
      <c r="AD26" s="48" t="s">
        <v>67</v>
      </c>
      <c r="AE26" s="199" t="s">
        <v>61</v>
      </c>
      <c r="AF26" s="199"/>
      <c r="AG26" s="199"/>
      <c r="AH26" s="199"/>
      <c r="AI26" s="199"/>
      <c r="AJ26" s="186">
        <f>F26</f>
        <v>0</v>
      </c>
      <c r="AK26" s="186"/>
      <c r="AL26" s="48" t="s">
        <v>62</v>
      </c>
      <c r="AM26" s="55" t="s">
        <v>63</v>
      </c>
      <c r="AN26" s="186">
        <f>J26</f>
        <v>0</v>
      </c>
      <c r="AO26" s="186"/>
      <c r="AP26" s="48" t="s">
        <v>64</v>
      </c>
      <c r="AQ26" s="55" t="s">
        <v>63</v>
      </c>
      <c r="AR26" s="186">
        <f>N26</f>
        <v>0</v>
      </c>
      <c r="AS26" s="186"/>
      <c r="AT26" s="48" t="s">
        <v>65</v>
      </c>
      <c r="AU26" s="55" t="s">
        <v>66</v>
      </c>
      <c r="AV26" s="186">
        <f>R26</f>
        <v>0</v>
      </c>
      <c r="AW26" s="186"/>
      <c r="AX26" s="48" t="s">
        <v>64</v>
      </c>
      <c r="AY26" s="55" t="s">
        <v>63</v>
      </c>
      <c r="AZ26" s="198">
        <f>V26</f>
        <v>22</v>
      </c>
      <c r="BA26" s="198"/>
      <c r="BB26" s="55" t="s">
        <v>67</v>
      </c>
      <c r="BC26" s="55" t="s">
        <v>66</v>
      </c>
      <c r="BD26" s="186">
        <f>Z26</f>
        <v>0</v>
      </c>
      <c r="BE26" s="186"/>
      <c r="BF26" s="186"/>
      <c r="BG26" s="186"/>
      <c r="BH26" s="48" t="s">
        <v>67</v>
      </c>
    </row>
    <row r="27" spans="1:60" s="45" customFormat="1" ht="14.25" customHeight="1">
      <c r="A27" s="53"/>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53"/>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row>
    <row r="28" spans="1:60" s="45" customFormat="1" ht="27" customHeight="1">
      <c r="A28" s="21" t="s">
        <v>50</v>
      </c>
      <c r="B28" s="21"/>
      <c r="C28" s="21"/>
      <c r="D28" s="21"/>
      <c r="E28" s="21"/>
      <c r="F28" s="186">
        <f>X17</f>
        <v>0</v>
      </c>
      <c r="G28" s="186"/>
      <c r="H28" s="48" t="s">
        <v>62</v>
      </c>
      <c r="I28" s="55" t="s">
        <v>63</v>
      </c>
      <c r="J28" s="186">
        <f>$I$23</f>
        <v>0</v>
      </c>
      <c r="K28" s="186"/>
      <c r="L28" s="48" t="s">
        <v>64</v>
      </c>
      <c r="M28" s="55" t="s">
        <v>63</v>
      </c>
      <c r="N28" s="186">
        <f>$T$23</f>
        <v>0</v>
      </c>
      <c r="O28" s="186"/>
      <c r="P28" s="48" t="s">
        <v>65</v>
      </c>
      <c r="Q28" s="55" t="s">
        <v>66</v>
      </c>
      <c r="R28" s="186">
        <f>F28*J28*N28</f>
        <v>0</v>
      </c>
      <c r="S28" s="186"/>
      <c r="T28" s="48" t="s">
        <v>64</v>
      </c>
      <c r="U28" s="55" t="s">
        <v>63</v>
      </c>
      <c r="V28" s="198">
        <v>11</v>
      </c>
      <c r="W28" s="198"/>
      <c r="X28" s="21" t="s">
        <v>67</v>
      </c>
      <c r="Y28" s="55" t="s">
        <v>66</v>
      </c>
      <c r="Z28" s="186">
        <f>V28*R28</f>
        <v>0</v>
      </c>
      <c r="AA28" s="186"/>
      <c r="AB28" s="186"/>
      <c r="AC28" s="186"/>
      <c r="AD28" s="48" t="s">
        <v>67</v>
      </c>
      <c r="AE28" s="21" t="s">
        <v>50</v>
      </c>
      <c r="AF28" s="21"/>
      <c r="AG28" s="21"/>
      <c r="AH28" s="21"/>
      <c r="AI28" s="21"/>
      <c r="AJ28" s="186">
        <f>F28</f>
        <v>0</v>
      </c>
      <c r="AK28" s="186"/>
      <c r="AL28" s="48" t="s">
        <v>62</v>
      </c>
      <c r="AM28" s="55" t="s">
        <v>63</v>
      </c>
      <c r="AN28" s="186">
        <f>J28</f>
        <v>0</v>
      </c>
      <c r="AO28" s="186"/>
      <c r="AP28" s="48" t="s">
        <v>64</v>
      </c>
      <c r="AQ28" s="55" t="s">
        <v>63</v>
      </c>
      <c r="AR28" s="186">
        <f>N28</f>
        <v>0</v>
      </c>
      <c r="AS28" s="186"/>
      <c r="AT28" s="48" t="s">
        <v>65</v>
      </c>
      <c r="AU28" s="55" t="s">
        <v>66</v>
      </c>
      <c r="AV28" s="186">
        <f>R28</f>
        <v>0</v>
      </c>
      <c r="AW28" s="186"/>
      <c r="AX28" s="48" t="s">
        <v>64</v>
      </c>
      <c r="AY28" s="55" t="s">
        <v>63</v>
      </c>
      <c r="AZ28" s="198">
        <v>11</v>
      </c>
      <c r="BA28" s="198"/>
      <c r="BB28" s="21" t="s">
        <v>67</v>
      </c>
      <c r="BC28" s="55" t="s">
        <v>66</v>
      </c>
      <c r="BD28" s="186">
        <f>AZ28*AV28</f>
        <v>0</v>
      </c>
      <c r="BE28" s="186"/>
      <c r="BF28" s="186"/>
      <c r="BG28" s="186"/>
      <c r="BH28" s="48" t="s">
        <v>67</v>
      </c>
    </row>
    <row r="29" spans="1:60" s="45" customFormat="1" ht="14.25" customHeight="1">
      <c r="A29" s="5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53"/>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row>
    <row r="30" spans="1:60" s="45" customFormat="1" ht="27" customHeight="1">
      <c r="A30" s="53"/>
      <c r="B30" s="21"/>
      <c r="C30" s="21"/>
      <c r="D30" s="21"/>
      <c r="E30" s="21"/>
      <c r="F30" s="21"/>
      <c r="G30" s="21"/>
      <c r="H30" s="21"/>
      <c r="I30" s="21"/>
      <c r="J30" s="21"/>
      <c r="K30" s="21"/>
      <c r="L30" s="21"/>
      <c r="M30" s="21"/>
      <c r="N30" s="21"/>
      <c r="O30" s="21"/>
      <c r="P30" s="21"/>
      <c r="Q30" s="21"/>
      <c r="R30" s="21"/>
      <c r="S30" s="21"/>
      <c r="T30" s="186" t="s">
        <v>68</v>
      </c>
      <c r="U30" s="186"/>
      <c r="V30" s="186"/>
      <c r="W30" s="186">
        <f>Z26+Z28</f>
        <v>0</v>
      </c>
      <c r="X30" s="186"/>
      <c r="Y30" s="186"/>
      <c r="Z30" s="186"/>
      <c r="AA30" s="186"/>
      <c r="AB30" s="48" t="s">
        <v>67</v>
      </c>
      <c r="AC30" s="21"/>
      <c r="AD30" s="21"/>
      <c r="AE30" s="53"/>
      <c r="AF30" s="21"/>
      <c r="AG30" s="21"/>
      <c r="AH30" s="21"/>
      <c r="AI30" s="21"/>
      <c r="AJ30" s="21"/>
      <c r="AK30" s="21"/>
      <c r="AL30" s="21"/>
      <c r="AM30" s="21"/>
      <c r="AN30" s="21"/>
      <c r="AO30" s="21"/>
      <c r="AP30" s="21"/>
      <c r="AQ30" s="21"/>
      <c r="AR30" s="21"/>
      <c r="AS30" s="21"/>
      <c r="AT30" s="21"/>
      <c r="AU30" s="21"/>
      <c r="AV30" s="21"/>
      <c r="AW30" s="21"/>
      <c r="AX30" s="186" t="s">
        <v>68</v>
      </c>
      <c r="AY30" s="186"/>
      <c r="AZ30" s="186"/>
      <c r="BA30" s="186">
        <f>BD26+BD28</f>
        <v>0</v>
      </c>
      <c r="BB30" s="186"/>
      <c r="BC30" s="186"/>
      <c r="BD30" s="186"/>
      <c r="BE30" s="186"/>
      <c r="BF30" s="48" t="s">
        <v>67</v>
      </c>
      <c r="BG30" s="21"/>
      <c r="BH30" s="21"/>
    </row>
    <row r="31" spans="1:60" s="45" customFormat="1">
      <c r="A31" s="46"/>
      <c r="AE31" s="46"/>
    </row>
    <row r="32" spans="1:60" s="45" customFormat="1">
      <c r="A32" s="46"/>
      <c r="AE32" s="46"/>
    </row>
    <row r="33" spans="1:60" s="45" customFormat="1" ht="21" customHeight="1">
      <c r="A33" s="57" t="s">
        <v>69</v>
      </c>
      <c r="B33" s="200" t="s">
        <v>70</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57" t="s">
        <v>69</v>
      </c>
      <c r="AF33" s="200" t="s">
        <v>70</v>
      </c>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row>
    <row r="34" spans="1:60" s="45" customFormat="1" ht="21" customHeight="1">
      <c r="A34" s="57"/>
      <c r="B34" s="200" t="s">
        <v>71</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57"/>
      <c r="AF34" s="200" t="s">
        <v>71</v>
      </c>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row>
    <row r="35" spans="1:60" s="45" customFormat="1" ht="21" customHeight="1">
      <c r="A35" s="57" t="s">
        <v>69</v>
      </c>
      <c r="B35" s="200" t="s">
        <v>72</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57" t="s">
        <v>69</v>
      </c>
      <c r="AF35" s="200" t="s">
        <v>72</v>
      </c>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row>
    <row r="36" spans="1:60" s="45" customFormat="1" ht="21" customHeight="1">
      <c r="A36" s="57"/>
      <c r="B36" s="200" t="s">
        <v>73</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57"/>
      <c r="AF36" s="200" t="s">
        <v>73</v>
      </c>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row>
    <row r="37" spans="1:60" s="45" customFormat="1" ht="21" customHeight="1">
      <c r="B37" s="200" t="s">
        <v>74</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F37" s="200" t="s">
        <v>74</v>
      </c>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row>
    <row r="38" spans="1:60">
      <c r="A38" s="58"/>
      <c r="B38" s="58"/>
      <c r="C38" s="58"/>
      <c r="D38" s="58"/>
      <c r="E38" s="58"/>
      <c r="F38" s="58"/>
      <c r="G38" s="58"/>
      <c r="H38" s="58"/>
      <c r="I38" s="58"/>
      <c r="J38" s="58"/>
      <c r="K38" s="58"/>
      <c r="L38" s="58"/>
      <c r="M38" s="58"/>
      <c r="N38" s="58"/>
      <c r="O38" s="58"/>
      <c r="P38" s="58"/>
      <c r="Q38" s="58"/>
      <c r="R38" s="58"/>
      <c r="S38" s="58"/>
    </row>
  </sheetData>
  <mergeCells count="98">
    <mergeCell ref="AF37:BH37"/>
    <mergeCell ref="AX30:AZ30"/>
    <mergeCell ref="BA30:BE30"/>
    <mergeCell ref="AF33:BH33"/>
    <mergeCell ref="AF34:BH34"/>
    <mergeCell ref="AF35:BH35"/>
    <mergeCell ref="AF36:BH36"/>
    <mergeCell ref="BD28:BG28"/>
    <mergeCell ref="AE25:AJ25"/>
    <mergeCell ref="AE26:AI26"/>
    <mergeCell ref="AJ26:AK26"/>
    <mergeCell ref="AN26:AO26"/>
    <mergeCell ref="AR26:AS26"/>
    <mergeCell ref="AV26:AW26"/>
    <mergeCell ref="AZ26:BA26"/>
    <mergeCell ref="BD26:BG26"/>
    <mergeCell ref="AJ28:AK28"/>
    <mergeCell ref="AN28:AO28"/>
    <mergeCell ref="AR28:AS28"/>
    <mergeCell ref="AV28:AW28"/>
    <mergeCell ref="AZ28:BA28"/>
    <mergeCell ref="AM20:AQ20"/>
    <mergeCell ref="AX20:BB20"/>
    <mergeCell ref="AL22:AM22"/>
    <mergeCell ref="AW22:AX22"/>
    <mergeCell ref="AM23:AQ23"/>
    <mergeCell ref="AX23:BB23"/>
    <mergeCell ref="AE19:AJ19"/>
    <mergeCell ref="AL19:AM19"/>
    <mergeCell ref="AW19:AX19"/>
    <mergeCell ref="AE13:AJ13"/>
    <mergeCell ref="AL13:BH13"/>
    <mergeCell ref="AE15:AJ15"/>
    <mergeCell ref="AE17:AJ17"/>
    <mergeCell ref="AL17:AO17"/>
    <mergeCell ref="AP17:AR17"/>
    <mergeCell ref="AV17:BA17"/>
    <mergeCell ref="BB17:BD17"/>
    <mergeCell ref="AX15:BH15"/>
    <mergeCell ref="AL15:AV15"/>
    <mergeCell ref="B37:AD37"/>
    <mergeCell ref="AE1:BH1"/>
    <mergeCell ref="AW3:BG3"/>
    <mergeCell ref="AE5:AW5"/>
    <mergeCell ref="AQ7:AU7"/>
    <mergeCell ref="AV7:BG7"/>
    <mergeCell ref="AQ9:AU9"/>
    <mergeCell ref="AV9:BF9"/>
    <mergeCell ref="AE11:AJ11"/>
    <mergeCell ref="AL11:AV11"/>
    <mergeCell ref="T30:V30"/>
    <mergeCell ref="W30:AA30"/>
    <mergeCell ref="B33:AD33"/>
    <mergeCell ref="B34:AD34"/>
    <mergeCell ref="B35:AD35"/>
    <mergeCell ref="B36:AD36"/>
    <mergeCell ref="Z26:AC26"/>
    <mergeCell ref="F28:G28"/>
    <mergeCell ref="J28:K28"/>
    <mergeCell ref="N28:O28"/>
    <mergeCell ref="R28:S28"/>
    <mergeCell ref="V28:W28"/>
    <mergeCell ref="Z28:AC28"/>
    <mergeCell ref="I23:M23"/>
    <mergeCell ref="T23:X23"/>
    <mergeCell ref="A25:F25"/>
    <mergeCell ref="A26:E26"/>
    <mergeCell ref="F26:G26"/>
    <mergeCell ref="J26:K26"/>
    <mergeCell ref="N26:O26"/>
    <mergeCell ref="R26:S26"/>
    <mergeCell ref="V26:W26"/>
    <mergeCell ref="H22:I22"/>
    <mergeCell ref="S22:T22"/>
    <mergeCell ref="A17:F17"/>
    <mergeCell ref="H17:K17"/>
    <mergeCell ref="L17:N17"/>
    <mergeCell ref="R17:W17"/>
    <mergeCell ref="A19:F19"/>
    <mergeCell ref="H19:I19"/>
    <mergeCell ref="S19:T19"/>
    <mergeCell ref="I20:M20"/>
    <mergeCell ref="T20:X20"/>
    <mergeCell ref="X17:Z17"/>
    <mergeCell ref="H15:R15"/>
    <mergeCell ref="T15:AD15"/>
    <mergeCell ref="A11:F11"/>
    <mergeCell ref="H11:R11"/>
    <mergeCell ref="A13:F13"/>
    <mergeCell ref="H13:AD13"/>
    <mergeCell ref="A15:F15"/>
    <mergeCell ref="M9:Q9"/>
    <mergeCell ref="R9:AB9"/>
    <mergeCell ref="A1:AD1"/>
    <mergeCell ref="S3:AC3"/>
    <mergeCell ref="A5:S5"/>
    <mergeCell ref="M7:Q7"/>
    <mergeCell ref="R7:AC7"/>
  </mergeCells>
  <phoneticPr fontId="15"/>
  <printOptions horizontalCentered="1"/>
  <pageMargins left="0.78740157480314965" right="0.51181102362204722" top="0.74803149606299213" bottom="0.74803149606299213" header="0.31496062992125984" footer="0.31496062992125984"/>
  <pageSetup paperSize="9" scale="90" orientation="portrait" r:id="rId1"/>
  <colBreaks count="1" manualBreakCount="1">
    <brk id="30"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2E1DE-62B3-4151-8FA9-41D2DA1DFB69}">
  <sheetPr codeName="Sheet4"/>
  <dimension ref="A1:U32"/>
  <sheetViews>
    <sheetView showZeros="0" tabSelected="1" view="pageBreakPreview" zoomScaleNormal="100" zoomScaleSheetLayoutView="100" workbookViewId="0">
      <selection activeCell="W16" sqref="W16"/>
    </sheetView>
  </sheetViews>
  <sheetFormatPr defaultRowHeight="17.25"/>
  <cols>
    <col min="1" max="1" width="4.125" style="70" customWidth="1"/>
    <col min="2" max="2" width="2.625" style="70" customWidth="1"/>
    <col min="3" max="3" width="4.125" style="70" customWidth="1"/>
    <col min="4" max="4" width="2.625" style="70" customWidth="1"/>
    <col min="5" max="6" width="4.875" style="70" customWidth="1"/>
    <col min="7" max="7" width="19.625" style="70" customWidth="1"/>
    <col min="8" max="8" width="4.125" style="70" customWidth="1"/>
    <col min="9" max="9" width="2.625" style="70" customWidth="1"/>
    <col min="10" max="10" width="4.125" style="70" customWidth="1"/>
    <col min="11" max="13" width="3.125" style="70" customWidth="1"/>
    <col min="14" max="14" width="4.125" style="70" customWidth="1"/>
    <col min="15" max="18" width="5.375" style="70" customWidth="1"/>
    <col min="19" max="19" width="9" style="68"/>
    <col min="20" max="20" width="0" style="68" hidden="1" customWidth="1"/>
    <col min="21" max="21" width="10.75" style="68" hidden="1" customWidth="1"/>
    <col min="22" max="256" width="9" style="68"/>
    <col min="257" max="257" width="4.125" style="68" customWidth="1"/>
    <col min="258" max="258" width="2.625" style="68" customWidth="1"/>
    <col min="259" max="259" width="4.125" style="68" customWidth="1"/>
    <col min="260" max="260" width="2.625" style="68" customWidth="1"/>
    <col min="261" max="262" width="4.875" style="68" customWidth="1"/>
    <col min="263" max="263" width="19.625" style="68" customWidth="1"/>
    <col min="264" max="264" width="4.125" style="68" customWidth="1"/>
    <col min="265" max="265" width="2.625" style="68" customWidth="1"/>
    <col min="266" max="266" width="4.125" style="68" customWidth="1"/>
    <col min="267" max="269" width="3.125" style="68" customWidth="1"/>
    <col min="270" max="270" width="4.125" style="68" customWidth="1"/>
    <col min="271" max="274" width="5.375" style="68" customWidth="1"/>
    <col min="275" max="512" width="9" style="68"/>
    <col min="513" max="513" width="4.125" style="68" customWidth="1"/>
    <col min="514" max="514" width="2.625" style="68" customWidth="1"/>
    <col min="515" max="515" width="4.125" style="68" customWidth="1"/>
    <col min="516" max="516" width="2.625" style="68" customWidth="1"/>
    <col min="517" max="518" width="4.875" style="68" customWidth="1"/>
    <col min="519" max="519" width="19.625" style="68" customWidth="1"/>
    <col min="520" max="520" width="4.125" style="68" customWidth="1"/>
    <col min="521" max="521" width="2.625" style="68" customWidth="1"/>
    <col min="522" max="522" width="4.125" style="68" customWidth="1"/>
    <col min="523" max="525" width="3.125" style="68" customWidth="1"/>
    <col min="526" max="526" width="4.125" style="68" customWidth="1"/>
    <col min="527" max="530" width="5.375" style="68" customWidth="1"/>
    <col min="531" max="768" width="9" style="68"/>
    <col min="769" max="769" width="4.125" style="68" customWidth="1"/>
    <col min="770" max="770" width="2.625" style="68" customWidth="1"/>
    <col min="771" max="771" width="4.125" style="68" customWidth="1"/>
    <col min="772" max="772" width="2.625" style="68" customWidth="1"/>
    <col min="773" max="774" width="4.875" style="68" customWidth="1"/>
    <col min="775" max="775" width="19.625" style="68" customWidth="1"/>
    <col min="776" max="776" width="4.125" style="68" customWidth="1"/>
    <col min="777" max="777" width="2.625" style="68" customWidth="1"/>
    <col min="778" max="778" width="4.125" style="68" customWidth="1"/>
    <col min="779" max="781" width="3.125" style="68" customWidth="1"/>
    <col min="782" max="782" width="4.125" style="68" customWidth="1"/>
    <col min="783" max="786" width="5.375" style="68" customWidth="1"/>
    <col min="787" max="1024" width="9" style="68"/>
    <col min="1025" max="1025" width="4.125" style="68" customWidth="1"/>
    <col min="1026" max="1026" width="2.625" style="68" customWidth="1"/>
    <col min="1027" max="1027" width="4.125" style="68" customWidth="1"/>
    <col min="1028" max="1028" width="2.625" style="68" customWidth="1"/>
    <col min="1029" max="1030" width="4.875" style="68" customWidth="1"/>
    <col min="1031" max="1031" width="19.625" style="68" customWidth="1"/>
    <col min="1032" max="1032" width="4.125" style="68" customWidth="1"/>
    <col min="1033" max="1033" width="2.625" style="68" customWidth="1"/>
    <col min="1034" max="1034" width="4.125" style="68" customWidth="1"/>
    <col min="1035" max="1037" width="3.125" style="68" customWidth="1"/>
    <col min="1038" max="1038" width="4.125" style="68" customWidth="1"/>
    <col min="1039" max="1042" width="5.375" style="68" customWidth="1"/>
    <col min="1043" max="1280" width="9" style="68"/>
    <col min="1281" max="1281" width="4.125" style="68" customWidth="1"/>
    <col min="1282" max="1282" width="2.625" style="68" customWidth="1"/>
    <col min="1283" max="1283" width="4.125" style="68" customWidth="1"/>
    <col min="1284" max="1284" width="2.625" style="68" customWidth="1"/>
    <col min="1285" max="1286" width="4.875" style="68" customWidth="1"/>
    <col min="1287" max="1287" width="19.625" style="68" customWidth="1"/>
    <col min="1288" max="1288" width="4.125" style="68" customWidth="1"/>
    <col min="1289" max="1289" width="2.625" style="68" customWidth="1"/>
    <col min="1290" max="1290" width="4.125" style="68" customWidth="1"/>
    <col min="1291" max="1293" width="3.125" style="68" customWidth="1"/>
    <col min="1294" max="1294" width="4.125" style="68" customWidth="1"/>
    <col min="1295" max="1298" width="5.375" style="68" customWidth="1"/>
    <col min="1299" max="1536" width="9" style="68"/>
    <col min="1537" max="1537" width="4.125" style="68" customWidth="1"/>
    <col min="1538" max="1538" width="2.625" style="68" customWidth="1"/>
    <col min="1539" max="1539" width="4.125" style="68" customWidth="1"/>
    <col min="1540" max="1540" width="2.625" style="68" customWidth="1"/>
    <col min="1541" max="1542" width="4.875" style="68" customWidth="1"/>
    <col min="1543" max="1543" width="19.625" style="68" customWidth="1"/>
    <col min="1544" max="1544" width="4.125" style="68" customWidth="1"/>
    <col min="1545" max="1545" width="2.625" style="68" customWidth="1"/>
    <col min="1546" max="1546" width="4.125" style="68" customWidth="1"/>
    <col min="1547" max="1549" width="3.125" style="68" customWidth="1"/>
    <col min="1550" max="1550" width="4.125" style="68" customWidth="1"/>
    <col min="1551" max="1554" width="5.375" style="68" customWidth="1"/>
    <col min="1555" max="1792" width="9" style="68"/>
    <col min="1793" max="1793" width="4.125" style="68" customWidth="1"/>
    <col min="1794" max="1794" width="2.625" style="68" customWidth="1"/>
    <col min="1795" max="1795" width="4.125" style="68" customWidth="1"/>
    <col min="1796" max="1796" width="2.625" style="68" customWidth="1"/>
    <col min="1797" max="1798" width="4.875" style="68" customWidth="1"/>
    <col min="1799" max="1799" width="19.625" style="68" customWidth="1"/>
    <col min="1800" max="1800" width="4.125" style="68" customWidth="1"/>
    <col min="1801" max="1801" width="2.625" style="68" customWidth="1"/>
    <col min="1802" max="1802" width="4.125" style="68" customWidth="1"/>
    <col min="1803" max="1805" width="3.125" style="68" customWidth="1"/>
    <col min="1806" max="1806" width="4.125" style="68" customWidth="1"/>
    <col min="1807" max="1810" width="5.375" style="68" customWidth="1"/>
    <col min="1811" max="2048" width="9" style="68"/>
    <col min="2049" max="2049" width="4.125" style="68" customWidth="1"/>
    <col min="2050" max="2050" width="2.625" style="68" customWidth="1"/>
    <col min="2051" max="2051" width="4.125" style="68" customWidth="1"/>
    <col min="2052" max="2052" width="2.625" style="68" customWidth="1"/>
    <col min="2053" max="2054" width="4.875" style="68" customWidth="1"/>
    <col min="2055" max="2055" width="19.625" style="68" customWidth="1"/>
    <col min="2056" max="2056" width="4.125" style="68" customWidth="1"/>
    <col min="2057" max="2057" width="2.625" style="68" customWidth="1"/>
    <col min="2058" max="2058" width="4.125" style="68" customWidth="1"/>
    <col min="2059" max="2061" width="3.125" style="68" customWidth="1"/>
    <col min="2062" max="2062" width="4.125" style="68" customWidth="1"/>
    <col min="2063" max="2066" width="5.375" style="68" customWidth="1"/>
    <col min="2067" max="2304" width="9" style="68"/>
    <col min="2305" max="2305" width="4.125" style="68" customWidth="1"/>
    <col min="2306" max="2306" width="2.625" style="68" customWidth="1"/>
    <col min="2307" max="2307" width="4.125" style="68" customWidth="1"/>
    <col min="2308" max="2308" width="2.625" style="68" customWidth="1"/>
    <col min="2309" max="2310" width="4.875" style="68" customWidth="1"/>
    <col min="2311" max="2311" width="19.625" style="68" customWidth="1"/>
    <col min="2312" max="2312" width="4.125" style="68" customWidth="1"/>
    <col min="2313" max="2313" width="2.625" style="68" customWidth="1"/>
    <col min="2314" max="2314" width="4.125" style="68" customWidth="1"/>
    <col min="2315" max="2317" width="3.125" style="68" customWidth="1"/>
    <col min="2318" max="2318" width="4.125" style="68" customWidth="1"/>
    <col min="2319" max="2322" width="5.375" style="68" customWidth="1"/>
    <col min="2323" max="2560" width="9" style="68"/>
    <col min="2561" max="2561" width="4.125" style="68" customWidth="1"/>
    <col min="2562" max="2562" width="2.625" style="68" customWidth="1"/>
    <col min="2563" max="2563" width="4.125" style="68" customWidth="1"/>
    <col min="2564" max="2564" width="2.625" style="68" customWidth="1"/>
    <col min="2565" max="2566" width="4.875" style="68" customWidth="1"/>
    <col min="2567" max="2567" width="19.625" style="68" customWidth="1"/>
    <col min="2568" max="2568" width="4.125" style="68" customWidth="1"/>
    <col min="2569" max="2569" width="2.625" style="68" customWidth="1"/>
    <col min="2570" max="2570" width="4.125" style="68" customWidth="1"/>
    <col min="2571" max="2573" width="3.125" style="68" customWidth="1"/>
    <col min="2574" max="2574" width="4.125" style="68" customWidth="1"/>
    <col min="2575" max="2578" width="5.375" style="68" customWidth="1"/>
    <col min="2579" max="2816" width="9" style="68"/>
    <col min="2817" max="2817" width="4.125" style="68" customWidth="1"/>
    <col min="2818" max="2818" width="2.625" style="68" customWidth="1"/>
    <col min="2819" max="2819" width="4.125" style="68" customWidth="1"/>
    <col min="2820" max="2820" width="2.625" style="68" customWidth="1"/>
    <col min="2821" max="2822" width="4.875" style="68" customWidth="1"/>
    <col min="2823" max="2823" width="19.625" style="68" customWidth="1"/>
    <col min="2824" max="2824" width="4.125" style="68" customWidth="1"/>
    <col min="2825" max="2825" width="2.625" style="68" customWidth="1"/>
    <col min="2826" max="2826" width="4.125" style="68" customWidth="1"/>
    <col min="2827" max="2829" width="3.125" style="68" customWidth="1"/>
    <col min="2830" max="2830" width="4.125" style="68" customWidth="1"/>
    <col min="2831" max="2834" width="5.375" style="68" customWidth="1"/>
    <col min="2835" max="3072" width="9" style="68"/>
    <col min="3073" max="3073" width="4.125" style="68" customWidth="1"/>
    <col min="3074" max="3074" width="2.625" style="68" customWidth="1"/>
    <col min="3075" max="3075" width="4.125" style="68" customWidth="1"/>
    <col min="3076" max="3076" width="2.625" style="68" customWidth="1"/>
    <col min="3077" max="3078" width="4.875" style="68" customWidth="1"/>
    <col min="3079" max="3079" width="19.625" style="68" customWidth="1"/>
    <col min="3080" max="3080" width="4.125" style="68" customWidth="1"/>
    <col min="3081" max="3081" width="2.625" style="68" customWidth="1"/>
    <col min="3082" max="3082" width="4.125" style="68" customWidth="1"/>
    <col min="3083" max="3085" width="3.125" style="68" customWidth="1"/>
    <col min="3086" max="3086" width="4.125" style="68" customWidth="1"/>
    <col min="3087" max="3090" width="5.375" style="68" customWidth="1"/>
    <col min="3091" max="3328" width="9" style="68"/>
    <col min="3329" max="3329" width="4.125" style="68" customWidth="1"/>
    <col min="3330" max="3330" width="2.625" style="68" customWidth="1"/>
    <col min="3331" max="3331" width="4.125" style="68" customWidth="1"/>
    <col min="3332" max="3332" width="2.625" style="68" customWidth="1"/>
    <col min="3333" max="3334" width="4.875" style="68" customWidth="1"/>
    <col min="3335" max="3335" width="19.625" style="68" customWidth="1"/>
    <col min="3336" max="3336" width="4.125" style="68" customWidth="1"/>
    <col min="3337" max="3337" width="2.625" style="68" customWidth="1"/>
    <col min="3338" max="3338" width="4.125" style="68" customWidth="1"/>
    <col min="3339" max="3341" width="3.125" style="68" customWidth="1"/>
    <col min="3342" max="3342" width="4.125" style="68" customWidth="1"/>
    <col min="3343" max="3346" width="5.375" style="68" customWidth="1"/>
    <col min="3347" max="3584" width="9" style="68"/>
    <col min="3585" max="3585" width="4.125" style="68" customWidth="1"/>
    <col min="3586" max="3586" width="2.625" style="68" customWidth="1"/>
    <col min="3587" max="3587" width="4.125" style="68" customWidth="1"/>
    <col min="3588" max="3588" width="2.625" style="68" customWidth="1"/>
    <col min="3589" max="3590" width="4.875" style="68" customWidth="1"/>
    <col min="3591" max="3591" width="19.625" style="68" customWidth="1"/>
    <col min="3592" max="3592" width="4.125" style="68" customWidth="1"/>
    <col min="3593" max="3593" width="2.625" style="68" customWidth="1"/>
    <col min="3594" max="3594" width="4.125" style="68" customWidth="1"/>
    <col min="3595" max="3597" width="3.125" style="68" customWidth="1"/>
    <col min="3598" max="3598" width="4.125" style="68" customWidth="1"/>
    <col min="3599" max="3602" width="5.375" style="68" customWidth="1"/>
    <col min="3603" max="3840" width="9" style="68"/>
    <col min="3841" max="3841" width="4.125" style="68" customWidth="1"/>
    <col min="3842" max="3842" width="2.625" style="68" customWidth="1"/>
    <col min="3843" max="3843" width="4.125" style="68" customWidth="1"/>
    <col min="3844" max="3844" width="2.625" style="68" customWidth="1"/>
    <col min="3845" max="3846" width="4.875" style="68" customWidth="1"/>
    <col min="3847" max="3847" width="19.625" style="68" customWidth="1"/>
    <col min="3848" max="3848" width="4.125" style="68" customWidth="1"/>
    <col min="3849" max="3849" width="2.625" style="68" customWidth="1"/>
    <col min="3850" max="3850" width="4.125" style="68" customWidth="1"/>
    <col min="3851" max="3853" width="3.125" style="68" customWidth="1"/>
    <col min="3854" max="3854" width="4.125" style="68" customWidth="1"/>
    <col min="3855" max="3858" width="5.375" style="68" customWidth="1"/>
    <col min="3859" max="4096" width="9" style="68"/>
    <col min="4097" max="4097" width="4.125" style="68" customWidth="1"/>
    <col min="4098" max="4098" width="2.625" style="68" customWidth="1"/>
    <col min="4099" max="4099" width="4.125" style="68" customWidth="1"/>
    <col min="4100" max="4100" width="2.625" style="68" customWidth="1"/>
    <col min="4101" max="4102" width="4.875" style="68" customWidth="1"/>
    <col min="4103" max="4103" width="19.625" style="68" customWidth="1"/>
    <col min="4104" max="4104" width="4.125" style="68" customWidth="1"/>
    <col min="4105" max="4105" width="2.625" style="68" customWidth="1"/>
    <col min="4106" max="4106" width="4.125" style="68" customWidth="1"/>
    <col min="4107" max="4109" width="3.125" style="68" customWidth="1"/>
    <col min="4110" max="4110" width="4.125" style="68" customWidth="1"/>
    <col min="4111" max="4114" width="5.375" style="68" customWidth="1"/>
    <col min="4115" max="4352" width="9" style="68"/>
    <col min="4353" max="4353" width="4.125" style="68" customWidth="1"/>
    <col min="4354" max="4354" width="2.625" style="68" customWidth="1"/>
    <col min="4355" max="4355" width="4.125" style="68" customWidth="1"/>
    <col min="4356" max="4356" width="2.625" style="68" customWidth="1"/>
    <col min="4357" max="4358" width="4.875" style="68" customWidth="1"/>
    <col min="4359" max="4359" width="19.625" style="68" customWidth="1"/>
    <col min="4360" max="4360" width="4.125" style="68" customWidth="1"/>
    <col min="4361" max="4361" width="2.625" style="68" customWidth="1"/>
    <col min="4362" max="4362" width="4.125" style="68" customWidth="1"/>
    <col min="4363" max="4365" width="3.125" style="68" customWidth="1"/>
    <col min="4366" max="4366" width="4.125" style="68" customWidth="1"/>
    <col min="4367" max="4370" width="5.375" style="68" customWidth="1"/>
    <col min="4371" max="4608" width="9" style="68"/>
    <col min="4609" max="4609" width="4.125" style="68" customWidth="1"/>
    <col min="4610" max="4610" width="2.625" style="68" customWidth="1"/>
    <col min="4611" max="4611" width="4.125" style="68" customWidth="1"/>
    <col min="4612" max="4612" width="2.625" style="68" customWidth="1"/>
    <col min="4613" max="4614" width="4.875" style="68" customWidth="1"/>
    <col min="4615" max="4615" width="19.625" style="68" customWidth="1"/>
    <col min="4616" max="4616" width="4.125" style="68" customWidth="1"/>
    <col min="4617" max="4617" width="2.625" style="68" customWidth="1"/>
    <col min="4618" max="4618" width="4.125" style="68" customWidth="1"/>
    <col min="4619" max="4621" width="3.125" style="68" customWidth="1"/>
    <col min="4622" max="4622" width="4.125" style="68" customWidth="1"/>
    <col min="4623" max="4626" width="5.375" style="68" customWidth="1"/>
    <col min="4627" max="4864" width="9" style="68"/>
    <col min="4865" max="4865" width="4.125" style="68" customWidth="1"/>
    <col min="4866" max="4866" width="2.625" style="68" customWidth="1"/>
    <col min="4867" max="4867" width="4.125" style="68" customWidth="1"/>
    <col min="4868" max="4868" width="2.625" style="68" customWidth="1"/>
    <col min="4869" max="4870" width="4.875" style="68" customWidth="1"/>
    <col min="4871" max="4871" width="19.625" style="68" customWidth="1"/>
    <col min="4872" max="4872" width="4.125" style="68" customWidth="1"/>
    <col min="4873" max="4873" width="2.625" style="68" customWidth="1"/>
    <col min="4874" max="4874" width="4.125" style="68" customWidth="1"/>
    <col min="4875" max="4877" width="3.125" style="68" customWidth="1"/>
    <col min="4878" max="4878" width="4.125" style="68" customWidth="1"/>
    <col min="4879" max="4882" width="5.375" style="68" customWidth="1"/>
    <col min="4883" max="5120" width="9" style="68"/>
    <col min="5121" max="5121" width="4.125" style="68" customWidth="1"/>
    <col min="5122" max="5122" width="2.625" style="68" customWidth="1"/>
    <col min="5123" max="5123" width="4.125" style="68" customWidth="1"/>
    <col min="5124" max="5124" width="2.625" style="68" customWidth="1"/>
    <col min="5125" max="5126" width="4.875" style="68" customWidth="1"/>
    <col min="5127" max="5127" width="19.625" style="68" customWidth="1"/>
    <col min="5128" max="5128" width="4.125" style="68" customWidth="1"/>
    <col min="5129" max="5129" width="2.625" style="68" customWidth="1"/>
    <col min="5130" max="5130" width="4.125" style="68" customWidth="1"/>
    <col min="5131" max="5133" width="3.125" style="68" customWidth="1"/>
    <col min="5134" max="5134" width="4.125" style="68" customWidth="1"/>
    <col min="5135" max="5138" width="5.375" style="68" customWidth="1"/>
    <col min="5139" max="5376" width="9" style="68"/>
    <col min="5377" max="5377" width="4.125" style="68" customWidth="1"/>
    <col min="5378" max="5378" width="2.625" style="68" customWidth="1"/>
    <col min="5379" max="5379" width="4.125" style="68" customWidth="1"/>
    <col min="5380" max="5380" width="2.625" style="68" customWidth="1"/>
    <col min="5381" max="5382" width="4.875" style="68" customWidth="1"/>
    <col min="5383" max="5383" width="19.625" style="68" customWidth="1"/>
    <col min="5384" max="5384" width="4.125" style="68" customWidth="1"/>
    <col min="5385" max="5385" width="2.625" style="68" customWidth="1"/>
    <col min="5386" max="5386" width="4.125" style="68" customWidth="1"/>
    <col min="5387" max="5389" width="3.125" style="68" customWidth="1"/>
    <col min="5390" max="5390" width="4.125" style="68" customWidth="1"/>
    <col min="5391" max="5394" width="5.375" style="68" customWidth="1"/>
    <col min="5395" max="5632" width="9" style="68"/>
    <col min="5633" max="5633" width="4.125" style="68" customWidth="1"/>
    <col min="5634" max="5634" width="2.625" style="68" customWidth="1"/>
    <col min="5635" max="5635" width="4.125" style="68" customWidth="1"/>
    <col min="5636" max="5636" width="2.625" style="68" customWidth="1"/>
    <col min="5637" max="5638" width="4.875" style="68" customWidth="1"/>
    <col min="5639" max="5639" width="19.625" style="68" customWidth="1"/>
    <col min="5640" max="5640" width="4.125" style="68" customWidth="1"/>
    <col min="5641" max="5641" width="2.625" style="68" customWidth="1"/>
    <col min="5642" max="5642" width="4.125" style="68" customWidth="1"/>
    <col min="5643" max="5645" width="3.125" style="68" customWidth="1"/>
    <col min="5646" max="5646" width="4.125" style="68" customWidth="1"/>
    <col min="5647" max="5650" width="5.375" style="68" customWidth="1"/>
    <col min="5651" max="5888" width="9" style="68"/>
    <col min="5889" max="5889" width="4.125" style="68" customWidth="1"/>
    <col min="5890" max="5890" width="2.625" style="68" customWidth="1"/>
    <col min="5891" max="5891" width="4.125" style="68" customWidth="1"/>
    <col min="5892" max="5892" width="2.625" style="68" customWidth="1"/>
    <col min="5893" max="5894" width="4.875" style="68" customWidth="1"/>
    <col min="5895" max="5895" width="19.625" style="68" customWidth="1"/>
    <col min="5896" max="5896" width="4.125" style="68" customWidth="1"/>
    <col min="5897" max="5897" width="2.625" style="68" customWidth="1"/>
    <col min="5898" max="5898" width="4.125" style="68" customWidth="1"/>
    <col min="5899" max="5901" width="3.125" style="68" customWidth="1"/>
    <col min="5902" max="5902" width="4.125" style="68" customWidth="1"/>
    <col min="5903" max="5906" width="5.375" style="68" customWidth="1"/>
    <col min="5907" max="6144" width="9" style="68"/>
    <col min="6145" max="6145" width="4.125" style="68" customWidth="1"/>
    <col min="6146" max="6146" width="2.625" style="68" customWidth="1"/>
    <col min="6147" max="6147" width="4.125" style="68" customWidth="1"/>
    <col min="6148" max="6148" width="2.625" style="68" customWidth="1"/>
    <col min="6149" max="6150" width="4.875" style="68" customWidth="1"/>
    <col min="6151" max="6151" width="19.625" style="68" customWidth="1"/>
    <col min="6152" max="6152" width="4.125" style="68" customWidth="1"/>
    <col min="6153" max="6153" width="2.625" style="68" customWidth="1"/>
    <col min="6154" max="6154" width="4.125" style="68" customWidth="1"/>
    <col min="6155" max="6157" width="3.125" style="68" customWidth="1"/>
    <col min="6158" max="6158" width="4.125" style="68" customWidth="1"/>
    <col min="6159" max="6162" width="5.375" style="68" customWidth="1"/>
    <col min="6163" max="6400" width="9" style="68"/>
    <col min="6401" max="6401" width="4.125" style="68" customWidth="1"/>
    <col min="6402" max="6402" width="2.625" style="68" customWidth="1"/>
    <col min="6403" max="6403" width="4.125" style="68" customWidth="1"/>
    <col min="6404" max="6404" width="2.625" style="68" customWidth="1"/>
    <col min="6405" max="6406" width="4.875" style="68" customWidth="1"/>
    <col min="6407" max="6407" width="19.625" style="68" customWidth="1"/>
    <col min="6408" max="6408" width="4.125" style="68" customWidth="1"/>
    <col min="6409" max="6409" width="2.625" style="68" customWidth="1"/>
    <col min="6410" max="6410" width="4.125" style="68" customWidth="1"/>
    <col min="6411" max="6413" width="3.125" style="68" customWidth="1"/>
    <col min="6414" max="6414" width="4.125" style="68" customWidth="1"/>
    <col min="6415" max="6418" width="5.375" style="68" customWidth="1"/>
    <col min="6419" max="6656" width="9" style="68"/>
    <col min="6657" max="6657" width="4.125" style="68" customWidth="1"/>
    <col min="6658" max="6658" width="2.625" style="68" customWidth="1"/>
    <col min="6659" max="6659" width="4.125" style="68" customWidth="1"/>
    <col min="6660" max="6660" width="2.625" style="68" customWidth="1"/>
    <col min="6661" max="6662" width="4.875" style="68" customWidth="1"/>
    <col min="6663" max="6663" width="19.625" style="68" customWidth="1"/>
    <col min="6664" max="6664" width="4.125" style="68" customWidth="1"/>
    <col min="6665" max="6665" width="2.625" style="68" customWidth="1"/>
    <col min="6666" max="6666" width="4.125" style="68" customWidth="1"/>
    <col min="6667" max="6669" width="3.125" style="68" customWidth="1"/>
    <col min="6670" max="6670" width="4.125" style="68" customWidth="1"/>
    <col min="6671" max="6674" width="5.375" style="68" customWidth="1"/>
    <col min="6675" max="6912" width="9" style="68"/>
    <col min="6913" max="6913" width="4.125" style="68" customWidth="1"/>
    <col min="6914" max="6914" width="2.625" style="68" customWidth="1"/>
    <col min="6915" max="6915" width="4.125" style="68" customWidth="1"/>
    <col min="6916" max="6916" width="2.625" style="68" customWidth="1"/>
    <col min="6917" max="6918" width="4.875" style="68" customWidth="1"/>
    <col min="6919" max="6919" width="19.625" style="68" customWidth="1"/>
    <col min="6920" max="6920" width="4.125" style="68" customWidth="1"/>
    <col min="6921" max="6921" width="2.625" style="68" customWidth="1"/>
    <col min="6922" max="6922" width="4.125" style="68" customWidth="1"/>
    <col min="6923" max="6925" width="3.125" style="68" customWidth="1"/>
    <col min="6926" max="6926" width="4.125" style="68" customWidth="1"/>
    <col min="6927" max="6930" width="5.375" style="68" customWidth="1"/>
    <col min="6931" max="7168" width="9" style="68"/>
    <col min="7169" max="7169" width="4.125" style="68" customWidth="1"/>
    <col min="7170" max="7170" width="2.625" style="68" customWidth="1"/>
    <col min="7171" max="7171" width="4.125" style="68" customWidth="1"/>
    <col min="7172" max="7172" width="2.625" style="68" customWidth="1"/>
    <col min="7173" max="7174" width="4.875" style="68" customWidth="1"/>
    <col min="7175" max="7175" width="19.625" style="68" customWidth="1"/>
    <col min="7176" max="7176" width="4.125" style="68" customWidth="1"/>
    <col min="7177" max="7177" width="2.625" style="68" customWidth="1"/>
    <col min="7178" max="7178" width="4.125" style="68" customWidth="1"/>
    <col min="7179" max="7181" width="3.125" style="68" customWidth="1"/>
    <col min="7182" max="7182" width="4.125" style="68" customWidth="1"/>
    <col min="7183" max="7186" width="5.375" style="68" customWidth="1"/>
    <col min="7187" max="7424" width="9" style="68"/>
    <col min="7425" max="7425" width="4.125" style="68" customWidth="1"/>
    <col min="7426" max="7426" width="2.625" style="68" customWidth="1"/>
    <col min="7427" max="7427" width="4.125" style="68" customWidth="1"/>
    <col min="7428" max="7428" width="2.625" style="68" customWidth="1"/>
    <col min="7429" max="7430" width="4.875" style="68" customWidth="1"/>
    <col min="7431" max="7431" width="19.625" style="68" customWidth="1"/>
    <col min="7432" max="7432" width="4.125" style="68" customWidth="1"/>
    <col min="7433" max="7433" width="2.625" style="68" customWidth="1"/>
    <col min="7434" max="7434" width="4.125" style="68" customWidth="1"/>
    <col min="7435" max="7437" width="3.125" style="68" customWidth="1"/>
    <col min="7438" max="7438" width="4.125" style="68" customWidth="1"/>
    <col min="7439" max="7442" width="5.375" style="68" customWidth="1"/>
    <col min="7443" max="7680" width="9" style="68"/>
    <col min="7681" max="7681" width="4.125" style="68" customWidth="1"/>
    <col min="7682" max="7682" width="2.625" style="68" customWidth="1"/>
    <col min="7683" max="7683" width="4.125" style="68" customWidth="1"/>
    <col min="7684" max="7684" width="2.625" style="68" customWidth="1"/>
    <col min="7685" max="7686" width="4.875" style="68" customWidth="1"/>
    <col min="7687" max="7687" width="19.625" style="68" customWidth="1"/>
    <col min="7688" max="7688" width="4.125" style="68" customWidth="1"/>
    <col min="7689" max="7689" width="2.625" style="68" customWidth="1"/>
    <col min="7690" max="7690" width="4.125" style="68" customWidth="1"/>
    <col min="7691" max="7693" width="3.125" style="68" customWidth="1"/>
    <col min="7694" max="7694" width="4.125" style="68" customWidth="1"/>
    <col min="7695" max="7698" width="5.375" style="68" customWidth="1"/>
    <col min="7699" max="7936" width="9" style="68"/>
    <col min="7937" max="7937" width="4.125" style="68" customWidth="1"/>
    <col min="7938" max="7938" width="2.625" style="68" customWidth="1"/>
    <col min="7939" max="7939" width="4.125" style="68" customWidth="1"/>
    <col min="7940" max="7940" width="2.625" style="68" customWidth="1"/>
    <col min="7941" max="7942" width="4.875" style="68" customWidth="1"/>
    <col min="7943" max="7943" width="19.625" style="68" customWidth="1"/>
    <col min="7944" max="7944" width="4.125" style="68" customWidth="1"/>
    <col min="7945" max="7945" width="2.625" style="68" customWidth="1"/>
    <col min="7946" max="7946" width="4.125" style="68" customWidth="1"/>
    <col min="7947" max="7949" width="3.125" style="68" customWidth="1"/>
    <col min="7950" max="7950" width="4.125" style="68" customWidth="1"/>
    <col min="7951" max="7954" width="5.375" style="68" customWidth="1"/>
    <col min="7955" max="8192" width="9" style="68"/>
    <col min="8193" max="8193" width="4.125" style="68" customWidth="1"/>
    <col min="8194" max="8194" width="2.625" style="68" customWidth="1"/>
    <col min="8195" max="8195" width="4.125" style="68" customWidth="1"/>
    <col min="8196" max="8196" width="2.625" style="68" customWidth="1"/>
    <col min="8197" max="8198" width="4.875" style="68" customWidth="1"/>
    <col min="8199" max="8199" width="19.625" style="68" customWidth="1"/>
    <col min="8200" max="8200" width="4.125" style="68" customWidth="1"/>
    <col min="8201" max="8201" width="2.625" style="68" customWidth="1"/>
    <col min="8202" max="8202" width="4.125" style="68" customWidth="1"/>
    <col min="8203" max="8205" width="3.125" style="68" customWidth="1"/>
    <col min="8206" max="8206" width="4.125" style="68" customWidth="1"/>
    <col min="8207" max="8210" width="5.375" style="68" customWidth="1"/>
    <col min="8211" max="8448" width="9" style="68"/>
    <col min="8449" max="8449" width="4.125" style="68" customWidth="1"/>
    <col min="8450" max="8450" width="2.625" style="68" customWidth="1"/>
    <col min="8451" max="8451" width="4.125" style="68" customWidth="1"/>
    <col min="8452" max="8452" width="2.625" style="68" customWidth="1"/>
    <col min="8453" max="8454" width="4.875" style="68" customWidth="1"/>
    <col min="8455" max="8455" width="19.625" style="68" customWidth="1"/>
    <col min="8456" max="8456" width="4.125" style="68" customWidth="1"/>
    <col min="8457" max="8457" width="2.625" style="68" customWidth="1"/>
    <col min="8458" max="8458" width="4.125" style="68" customWidth="1"/>
    <col min="8459" max="8461" width="3.125" style="68" customWidth="1"/>
    <col min="8462" max="8462" width="4.125" style="68" customWidth="1"/>
    <col min="8463" max="8466" width="5.375" style="68" customWidth="1"/>
    <col min="8467" max="8704" width="9" style="68"/>
    <col min="8705" max="8705" width="4.125" style="68" customWidth="1"/>
    <col min="8706" max="8706" width="2.625" style="68" customWidth="1"/>
    <col min="8707" max="8707" width="4.125" style="68" customWidth="1"/>
    <col min="8708" max="8708" width="2.625" style="68" customWidth="1"/>
    <col min="8709" max="8710" width="4.875" style="68" customWidth="1"/>
    <col min="8711" max="8711" width="19.625" style="68" customWidth="1"/>
    <col min="8712" max="8712" width="4.125" style="68" customWidth="1"/>
    <col min="8713" max="8713" width="2.625" style="68" customWidth="1"/>
    <col min="8714" max="8714" width="4.125" style="68" customWidth="1"/>
    <col min="8715" max="8717" width="3.125" style="68" customWidth="1"/>
    <col min="8718" max="8718" width="4.125" style="68" customWidth="1"/>
    <col min="8719" max="8722" width="5.375" style="68" customWidth="1"/>
    <col min="8723" max="8960" width="9" style="68"/>
    <col min="8961" max="8961" width="4.125" style="68" customWidth="1"/>
    <col min="8962" max="8962" width="2.625" style="68" customWidth="1"/>
    <col min="8963" max="8963" width="4.125" style="68" customWidth="1"/>
    <col min="8964" max="8964" width="2.625" style="68" customWidth="1"/>
    <col min="8965" max="8966" width="4.875" style="68" customWidth="1"/>
    <col min="8967" max="8967" width="19.625" style="68" customWidth="1"/>
    <col min="8968" max="8968" width="4.125" style="68" customWidth="1"/>
    <col min="8969" max="8969" width="2.625" style="68" customWidth="1"/>
    <col min="8970" max="8970" width="4.125" style="68" customWidth="1"/>
    <col min="8971" max="8973" width="3.125" style="68" customWidth="1"/>
    <col min="8974" max="8974" width="4.125" style="68" customWidth="1"/>
    <col min="8975" max="8978" width="5.375" style="68" customWidth="1"/>
    <col min="8979" max="9216" width="9" style="68"/>
    <col min="9217" max="9217" width="4.125" style="68" customWidth="1"/>
    <col min="9218" max="9218" width="2.625" style="68" customWidth="1"/>
    <col min="9219" max="9219" width="4.125" style="68" customWidth="1"/>
    <col min="9220" max="9220" width="2.625" style="68" customWidth="1"/>
    <col min="9221" max="9222" width="4.875" style="68" customWidth="1"/>
    <col min="9223" max="9223" width="19.625" style="68" customWidth="1"/>
    <col min="9224" max="9224" width="4.125" style="68" customWidth="1"/>
    <col min="9225" max="9225" width="2.625" style="68" customWidth="1"/>
    <col min="9226" max="9226" width="4.125" style="68" customWidth="1"/>
    <col min="9227" max="9229" width="3.125" style="68" customWidth="1"/>
    <col min="9230" max="9230" width="4.125" style="68" customWidth="1"/>
    <col min="9231" max="9234" width="5.375" style="68" customWidth="1"/>
    <col min="9235" max="9472" width="9" style="68"/>
    <col min="9473" max="9473" width="4.125" style="68" customWidth="1"/>
    <col min="9474" max="9474" width="2.625" style="68" customWidth="1"/>
    <col min="9475" max="9475" width="4.125" style="68" customWidth="1"/>
    <col min="9476" max="9476" width="2.625" style="68" customWidth="1"/>
    <col min="9477" max="9478" width="4.875" style="68" customWidth="1"/>
    <col min="9479" max="9479" width="19.625" style="68" customWidth="1"/>
    <col min="9480" max="9480" width="4.125" style="68" customWidth="1"/>
    <col min="9481" max="9481" width="2.625" style="68" customWidth="1"/>
    <col min="9482" max="9482" width="4.125" style="68" customWidth="1"/>
    <col min="9483" max="9485" width="3.125" style="68" customWidth="1"/>
    <col min="9486" max="9486" width="4.125" style="68" customWidth="1"/>
    <col min="9487" max="9490" width="5.375" style="68" customWidth="1"/>
    <col min="9491" max="9728" width="9" style="68"/>
    <col min="9729" max="9729" width="4.125" style="68" customWidth="1"/>
    <col min="9730" max="9730" width="2.625" style="68" customWidth="1"/>
    <col min="9731" max="9731" width="4.125" style="68" customWidth="1"/>
    <col min="9732" max="9732" width="2.625" style="68" customWidth="1"/>
    <col min="9733" max="9734" width="4.875" style="68" customWidth="1"/>
    <col min="9735" max="9735" width="19.625" style="68" customWidth="1"/>
    <col min="9736" max="9736" width="4.125" style="68" customWidth="1"/>
    <col min="9737" max="9737" width="2.625" style="68" customWidth="1"/>
    <col min="9738" max="9738" width="4.125" style="68" customWidth="1"/>
    <col min="9739" max="9741" width="3.125" style="68" customWidth="1"/>
    <col min="9742" max="9742" width="4.125" style="68" customWidth="1"/>
    <col min="9743" max="9746" width="5.375" style="68" customWidth="1"/>
    <col min="9747" max="9984" width="9" style="68"/>
    <col min="9985" max="9985" width="4.125" style="68" customWidth="1"/>
    <col min="9986" max="9986" width="2.625" style="68" customWidth="1"/>
    <col min="9987" max="9987" width="4.125" style="68" customWidth="1"/>
    <col min="9988" max="9988" width="2.625" style="68" customWidth="1"/>
    <col min="9989" max="9990" width="4.875" style="68" customWidth="1"/>
    <col min="9991" max="9991" width="19.625" style="68" customWidth="1"/>
    <col min="9992" max="9992" width="4.125" style="68" customWidth="1"/>
    <col min="9993" max="9993" width="2.625" style="68" customWidth="1"/>
    <col min="9994" max="9994" width="4.125" style="68" customWidth="1"/>
    <col min="9995" max="9997" width="3.125" style="68" customWidth="1"/>
    <col min="9998" max="9998" width="4.125" style="68" customWidth="1"/>
    <col min="9999" max="10002" width="5.375" style="68" customWidth="1"/>
    <col min="10003" max="10240" width="9" style="68"/>
    <col min="10241" max="10241" width="4.125" style="68" customWidth="1"/>
    <col min="10242" max="10242" width="2.625" style="68" customWidth="1"/>
    <col min="10243" max="10243" width="4.125" style="68" customWidth="1"/>
    <col min="10244" max="10244" width="2.625" style="68" customWidth="1"/>
    <col min="10245" max="10246" width="4.875" style="68" customWidth="1"/>
    <col min="10247" max="10247" width="19.625" style="68" customWidth="1"/>
    <col min="10248" max="10248" width="4.125" style="68" customWidth="1"/>
    <col min="10249" max="10249" width="2.625" style="68" customWidth="1"/>
    <col min="10250" max="10250" width="4.125" style="68" customWidth="1"/>
    <col min="10251" max="10253" width="3.125" style="68" customWidth="1"/>
    <col min="10254" max="10254" width="4.125" style="68" customWidth="1"/>
    <col min="10255" max="10258" width="5.375" style="68" customWidth="1"/>
    <col min="10259" max="10496" width="9" style="68"/>
    <col min="10497" max="10497" width="4.125" style="68" customWidth="1"/>
    <col min="10498" max="10498" width="2.625" style="68" customWidth="1"/>
    <col min="10499" max="10499" width="4.125" style="68" customWidth="1"/>
    <col min="10500" max="10500" width="2.625" style="68" customWidth="1"/>
    <col min="10501" max="10502" width="4.875" style="68" customWidth="1"/>
    <col min="10503" max="10503" width="19.625" style="68" customWidth="1"/>
    <col min="10504" max="10504" width="4.125" style="68" customWidth="1"/>
    <col min="10505" max="10505" width="2.625" style="68" customWidth="1"/>
    <col min="10506" max="10506" width="4.125" style="68" customWidth="1"/>
    <col min="10507" max="10509" width="3.125" style="68" customWidth="1"/>
    <col min="10510" max="10510" width="4.125" style="68" customWidth="1"/>
    <col min="10511" max="10514" width="5.375" style="68" customWidth="1"/>
    <col min="10515" max="10752" width="9" style="68"/>
    <col min="10753" max="10753" width="4.125" style="68" customWidth="1"/>
    <col min="10754" max="10754" width="2.625" style="68" customWidth="1"/>
    <col min="10755" max="10755" width="4.125" style="68" customWidth="1"/>
    <col min="10756" max="10756" width="2.625" style="68" customWidth="1"/>
    <col min="10757" max="10758" width="4.875" style="68" customWidth="1"/>
    <col min="10759" max="10759" width="19.625" style="68" customWidth="1"/>
    <col min="10760" max="10760" width="4.125" style="68" customWidth="1"/>
    <col min="10761" max="10761" width="2.625" style="68" customWidth="1"/>
    <col min="10762" max="10762" width="4.125" style="68" customWidth="1"/>
    <col min="10763" max="10765" width="3.125" style="68" customWidth="1"/>
    <col min="10766" max="10766" width="4.125" style="68" customWidth="1"/>
    <col min="10767" max="10770" width="5.375" style="68" customWidth="1"/>
    <col min="10771" max="11008" width="9" style="68"/>
    <col min="11009" max="11009" width="4.125" style="68" customWidth="1"/>
    <col min="11010" max="11010" width="2.625" style="68" customWidth="1"/>
    <col min="11011" max="11011" width="4.125" style="68" customWidth="1"/>
    <col min="11012" max="11012" width="2.625" style="68" customWidth="1"/>
    <col min="11013" max="11014" width="4.875" style="68" customWidth="1"/>
    <col min="11015" max="11015" width="19.625" style="68" customWidth="1"/>
    <col min="11016" max="11016" width="4.125" style="68" customWidth="1"/>
    <col min="11017" max="11017" width="2.625" style="68" customWidth="1"/>
    <col min="11018" max="11018" width="4.125" style="68" customWidth="1"/>
    <col min="11019" max="11021" width="3.125" style="68" customWidth="1"/>
    <col min="11022" max="11022" width="4.125" style="68" customWidth="1"/>
    <col min="11023" max="11026" width="5.375" style="68" customWidth="1"/>
    <col min="11027" max="11264" width="9" style="68"/>
    <col min="11265" max="11265" width="4.125" style="68" customWidth="1"/>
    <col min="11266" max="11266" width="2.625" style="68" customWidth="1"/>
    <col min="11267" max="11267" width="4.125" style="68" customWidth="1"/>
    <col min="11268" max="11268" width="2.625" style="68" customWidth="1"/>
    <col min="11269" max="11270" width="4.875" style="68" customWidth="1"/>
    <col min="11271" max="11271" width="19.625" style="68" customWidth="1"/>
    <col min="11272" max="11272" width="4.125" style="68" customWidth="1"/>
    <col min="11273" max="11273" width="2.625" style="68" customWidth="1"/>
    <col min="11274" max="11274" width="4.125" style="68" customWidth="1"/>
    <col min="11275" max="11277" width="3.125" style="68" customWidth="1"/>
    <col min="11278" max="11278" width="4.125" style="68" customWidth="1"/>
    <col min="11279" max="11282" width="5.375" style="68" customWidth="1"/>
    <col min="11283" max="11520" width="9" style="68"/>
    <col min="11521" max="11521" width="4.125" style="68" customWidth="1"/>
    <col min="11522" max="11522" width="2.625" style="68" customWidth="1"/>
    <col min="11523" max="11523" width="4.125" style="68" customWidth="1"/>
    <col min="11524" max="11524" width="2.625" style="68" customWidth="1"/>
    <col min="11525" max="11526" width="4.875" style="68" customWidth="1"/>
    <col min="11527" max="11527" width="19.625" style="68" customWidth="1"/>
    <col min="11528" max="11528" width="4.125" style="68" customWidth="1"/>
    <col min="11529" max="11529" width="2.625" style="68" customWidth="1"/>
    <col min="11530" max="11530" width="4.125" style="68" customWidth="1"/>
    <col min="11531" max="11533" width="3.125" style="68" customWidth="1"/>
    <col min="11534" max="11534" width="4.125" style="68" customWidth="1"/>
    <col min="11535" max="11538" width="5.375" style="68" customWidth="1"/>
    <col min="11539" max="11776" width="9" style="68"/>
    <col min="11777" max="11777" width="4.125" style="68" customWidth="1"/>
    <col min="11778" max="11778" width="2.625" style="68" customWidth="1"/>
    <col min="11779" max="11779" width="4.125" style="68" customWidth="1"/>
    <col min="11780" max="11780" width="2.625" style="68" customWidth="1"/>
    <col min="11781" max="11782" width="4.875" style="68" customWidth="1"/>
    <col min="11783" max="11783" width="19.625" style="68" customWidth="1"/>
    <col min="11784" max="11784" width="4.125" style="68" customWidth="1"/>
    <col min="11785" max="11785" width="2.625" style="68" customWidth="1"/>
    <col min="11786" max="11786" width="4.125" style="68" customWidth="1"/>
    <col min="11787" max="11789" width="3.125" style="68" customWidth="1"/>
    <col min="11790" max="11790" width="4.125" style="68" customWidth="1"/>
    <col min="11791" max="11794" width="5.375" style="68" customWidth="1"/>
    <col min="11795" max="12032" width="9" style="68"/>
    <col min="12033" max="12033" width="4.125" style="68" customWidth="1"/>
    <col min="12034" max="12034" width="2.625" style="68" customWidth="1"/>
    <col min="12035" max="12035" width="4.125" style="68" customWidth="1"/>
    <col min="12036" max="12036" width="2.625" style="68" customWidth="1"/>
    <col min="12037" max="12038" width="4.875" style="68" customWidth="1"/>
    <col min="12039" max="12039" width="19.625" style="68" customWidth="1"/>
    <col min="12040" max="12040" width="4.125" style="68" customWidth="1"/>
    <col min="12041" max="12041" width="2.625" style="68" customWidth="1"/>
    <col min="12042" max="12042" width="4.125" style="68" customWidth="1"/>
    <col min="12043" max="12045" width="3.125" style="68" customWidth="1"/>
    <col min="12046" max="12046" width="4.125" style="68" customWidth="1"/>
    <col min="12047" max="12050" width="5.375" style="68" customWidth="1"/>
    <col min="12051" max="12288" width="9" style="68"/>
    <col min="12289" max="12289" width="4.125" style="68" customWidth="1"/>
    <col min="12290" max="12290" width="2.625" style="68" customWidth="1"/>
    <col min="12291" max="12291" width="4.125" style="68" customWidth="1"/>
    <col min="12292" max="12292" width="2.625" style="68" customWidth="1"/>
    <col min="12293" max="12294" width="4.875" style="68" customWidth="1"/>
    <col min="12295" max="12295" width="19.625" style="68" customWidth="1"/>
    <col min="12296" max="12296" width="4.125" style="68" customWidth="1"/>
    <col min="12297" max="12297" width="2.625" style="68" customWidth="1"/>
    <col min="12298" max="12298" width="4.125" style="68" customWidth="1"/>
    <col min="12299" max="12301" width="3.125" style="68" customWidth="1"/>
    <col min="12302" max="12302" width="4.125" style="68" customWidth="1"/>
    <col min="12303" max="12306" width="5.375" style="68" customWidth="1"/>
    <col min="12307" max="12544" width="9" style="68"/>
    <col min="12545" max="12545" width="4.125" style="68" customWidth="1"/>
    <col min="12546" max="12546" width="2.625" style="68" customWidth="1"/>
    <col min="12547" max="12547" width="4.125" style="68" customWidth="1"/>
    <col min="12548" max="12548" width="2.625" style="68" customWidth="1"/>
    <col min="12549" max="12550" width="4.875" style="68" customWidth="1"/>
    <col min="12551" max="12551" width="19.625" style="68" customWidth="1"/>
    <col min="12552" max="12552" width="4.125" style="68" customWidth="1"/>
    <col min="12553" max="12553" width="2.625" style="68" customWidth="1"/>
    <col min="12554" max="12554" width="4.125" style="68" customWidth="1"/>
    <col min="12555" max="12557" width="3.125" style="68" customWidth="1"/>
    <col min="12558" max="12558" width="4.125" style="68" customWidth="1"/>
    <col min="12559" max="12562" width="5.375" style="68" customWidth="1"/>
    <col min="12563" max="12800" width="9" style="68"/>
    <col min="12801" max="12801" width="4.125" style="68" customWidth="1"/>
    <col min="12802" max="12802" width="2.625" style="68" customWidth="1"/>
    <col min="12803" max="12803" width="4.125" style="68" customWidth="1"/>
    <col min="12804" max="12804" width="2.625" style="68" customWidth="1"/>
    <col min="12805" max="12806" width="4.875" style="68" customWidth="1"/>
    <col min="12807" max="12807" width="19.625" style="68" customWidth="1"/>
    <col min="12808" max="12808" width="4.125" style="68" customWidth="1"/>
    <col min="12809" max="12809" width="2.625" style="68" customWidth="1"/>
    <col min="12810" max="12810" width="4.125" style="68" customWidth="1"/>
    <col min="12811" max="12813" width="3.125" style="68" customWidth="1"/>
    <col min="12814" max="12814" width="4.125" style="68" customWidth="1"/>
    <col min="12815" max="12818" width="5.375" style="68" customWidth="1"/>
    <col min="12819" max="13056" width="9" style="68"/>
    <col min="13057" max="13057" width="4.125" style="68" customWidth="1"/>
    <col min="13058" max="13058" width="2.625" style="68" customWidth="1"/>
    <col min="13059" max="13059" width="4.125" style="68" customWidth="1"/>
    <col min="13060" max="13060" width="2.625" style="68" customWidth="1"/>
    <col min="13061" max="13062" width="4.875" style="68" customWidth="1"/>
    <col min="13063" max="13063" width="19.625" style="68" customWidth="1"/>
    <col min="13064" max="13064" width="4.125" style="68" customWidth="1"/>
    <col min="13065" max="13065" width="2.625" style="68" customWidth="1"/>
    <col min="13066" max="13066" width="4.125" style="68" customWidth="1"/>
    <col min="13067" max="13069" width="3.125" style="68" customWidth="1"/>
    <col min="13070" max="13070" width="4.125" style="68" customWidth="1"/>
    <col min="13071" max="13074" width="5.375" style="68" customWidth="1"/>
    <col min="13075" max="13312" width="9" style="68"/>
    <col min="13313" max="13313" width="4.125" style="68" customWidth="1"/>
    <col min="13314" max="13314" width="2.625" style="68" customWidth="1"/>
    <col min="13315" max="13315" width="4.125" style="68" customWidth="1"/>
    <col min="13316" max="13316" width="2.625" style="68" customWidth="1"/>
    <col min="13317" max="13318" width="4.875" style="68" customWidth="1"/>
    <col min="13319" max="13319" width="19.625" style="68" customWidth="1"/>
    <col min="13320" max="13320" width="4.125" style="68" customWidth="1"/>
    <col min="13321" max="13321" width="2.625" style="68" customWidth="1"/>
    <col min="13322" max="13322" width="4.125" style="68" customWidth="1"/>
    <col min="13323" max="13325" width="3.125" style="68" customWidth="1"/>
    <col min="13326" max="13326" width="4.125" style="68" customWidth="1"/>
    <col min="13327" max="13330" width="5.375" style="68" customWidth="1"/>
    <col min="13331" max="13568" width="9" style="68"/>
    <col min="13569" max="13569" width="4.125" style="68" customWidth="1"/>
    <col min="13570" max="13570" width="2.625" style="68" customWidth="1"/>
    <col min="13571" max="13571" width="4.125" style="68" customWidth="1"/>
    <col min="13572" max="13572" width="2.625" style="68" customWidth="1"/>
    <col min="13573" max="13574" width="4.875" style="68" customWidth="1"/>
    <col min="13575" max="13575" width="19.625" style="68" customWidth="1"/>
    <col min="13576" max="13576" width="4.125" style="68" customWidth="1"/>
    <col min="13577" max="13577" width="2.625" style="68" customWidth="1"/>
    <col min="13578" max="13578" width="4.125" style="68" customWidth="1"/>
    <col min="13579" max="13581" width="3.125" style="68" customWidth="1"/>
    <col min="13582" max="13582" width="4.125" style="68" customWidth="1"/>
    <col min="13583" max="13586" width="5.375" style="68" customWidth="1"/>
    <col min="13587" max="13824" width="9" style="68"/>
    <col min="13825" max="13825" width="4.125" style="68" customWidth="1"/>
    <col min="13826" max="13826" width="2.625" style="68" customWidth="1"/>
    <col min="13827" max="13827" width="4.125" style="68" customWidth="1"/>
    <col min="13828" max="13828" width="2.625" style="68" customWidth="1"/>
    <col min="13829" max="13830" width="4.875" style="68" customWidth="1"/>
    <col min="13831" max="13831" width="19.625" style="68" customWidth="1"/>
    <col min="13832" max="13832" width="4.125" style="68" customWidth="1"/>
    <col min="13833" max="13833" width="2.625" style="68" customWidth="1"/>
    <col min="13834" max="13834" width="4.125" style="68" customWidth="1"/>
    <col min="13835" max="13837" width="3.125" style="68" customWidth="1"/>
    <col min="13838" max="13838" width="4.125" style="68" customWidth="1"/>
    <col min="13839" max="13842" width="5.375" style="68" customWidth="1"/>
    <col min="13843" max="14080" width="9" style="68"/>
    <col min="14081" max="14081" width="4.125" style="68" customWidth="1"/>
    <col min="14082" max="14082" width="2.625" style="68" customWidth="1"/>
    <col min="14083" max="14083" width="4.125" style="68" customWidth="1"/>
    <col min="14084" max="14084" width="2.625" style="68" customWidth="1"/>
    <col min="14085" max="14086" width="4.875" style="68" customWidth="1"/>
    <col min="14087" max="14087" width="19.625" style="68" customWidth="1"/>
    <col min="14088" max="14088" width="4.125" style="68" customWidth="1"/>
    <col min="14089" max="14089" width="2.625" style="68" customWidth="1"/>
    <col min="14090" max="14090" width="4.125" style="68" customWidth="1"/>
    <col min="14091" max="14093" width="3.125" style="68" customWidth="1"/>
    <col min="14094" max="14094" width="4.125" style="68" customWidth="1"/>
    <col min="14095" max="14098" width="5.375" style="68" customWidth="1"/>
    <col min="14099" max="14336" width="9" style="68"/>
    <col min="14337" max="14337" width="4.125" style="68" customWidth="1"/>
    <col min="14338" max="14338" width="2.625" style="68" customWidth="1"/>
    <col min="14339" max="14339" width="4.125" style="68" customWidth="1"/>
    <col min="14340" max="14340" width="2.625" style="68" customWidth="1"/>
    <col min="14341" max="14342" width="4.875" style="68" customWidth="1"/>
    <col min="14343" max="14343" width="19.625" style="68" customWidth="1"/>
    <col min="14344" max="14344" width="4.125" style="68" customWidth="1"/>
    <col min="14345" max="14345" width="2.625" style="68" customWidth="1"/>
    <col min="14346" max="14346" width="4.125" style="68" customWidth="1"/>
    <col min="14347" max="14349" width="3.125" style="68" customWidth="1"/>
    <col min="14350" max="14350" width="4.125" style="68" customWidth="1"/>
    <col min="14351" max="14354" width="5.375" style="68" customWidth="1"/>
    <col min="14355" max="14592" width="9" style="68"/>
    <col min="14593" max="14593" width="4.125" style="68" customWidth="1"/>
    <col min="14594" max="14594" width="2.625" style="68" customWidth="1"/>
    <col min="14595" max="14595" width="4.125" style="68" customWidth="1"/>
    <col min="14596" max="14596" width="2.625" style="68" customWidth="1"/>
    <col min="14597" max="14598" width="4.875" style="68" customWidth="1"/>
    <col min="14599" max="14599" width="19.625" style="68" customWidth="1"/>
    <col min="14600" max="14600" width="4.125" style="68" customWidth="1"/>
    <col min="14601" max="14601" width="2.625" style="68" customWidth="1"/>
    <col min="14602" max="14602" width="4.125" style="68" customWidth="1"/>
    <col min="14603" max="14605" width="3.125" style="68" customWidth="1"/>
    <col min="14606" max="14606" width="4.125" style="68" customWidth="1"/>
    <col min="14607" max="14610" width="5.375" style="68" customWidth="1"/>
    <col min="14611" max="14848" width="9" style="68"/>
    <col min="14849" max="14849" width="4.125" style="68" customWidth="1"/>
    <col min="14850" max="14850" width="2.625" style="68" customWidth="1"/>
    <col min="14851" max="14851" width="4.125" style="68" customWidth="1"/>
    <col min="14852" max="14852" width="2.625" style="68" customWidth="1"/>
    <col min="14853" max="14854" width="4.875" style="68" customWidth="1"/>
    <col min="14855" max="14855" width="19.625" style="68" customWidth="1"/>
    <col min="14856" max="14856" width="4.125" style="68" customWidth="1"/>
    <col min="14857" max="14857" width="2.625" style="68" customWidth="1"/>
    <col min="14858" max="14858" width="4.125" style="68" customWidth="1"/>
    <col min="14859" max="14861" width="3.125" style="68" customWidth="1"/>
    <col min="14862" max="14862" width="4.125" style="68" customWidth="1"/>
    <col min="14863" max="14866" width="5.375" style="68" customWidth="1"/>
    <col min="14867" max="15104" width="9" style="68"/>
    <col min="15105" max="15105" width="4.125" style="68" customWidth="1"/>
    <col min="15106" max="15106" width="2.625" style="68" customWidth="1"/>
    <col min="15107" max="15107" width="4.125" style="68" customWidth="1"/>
    <col min="15108" max="15108" width="2.625" style="68" customWidth="1"/>
    <col min="15109" max="15110" width="4.875" style="68" customWidth="1"/>
    <col min="15111" max="15111" width="19.625" style="68" customWidth="1"/>
    <col min="15112" max="15112" width="4.125" style="68" customWidth="1"/>
    <col min="15113" max="15113" width="2.625" style="68" customWidth="1"/>
    <col min="15114" max="15114" width="4.125" style="68" customWidth="1"/>
    <col min="15115" max="15117" width="3.125" style="68" customWidth="1"/>
    <col min="15118" max="15118" width="4.125" style="68" customWidth="1"/>
    <col min="15119" max="15122" width="5.375" style="68" customWidth="1"/>
    <col min="15123" max="15360" width="9" style="68"/>
    <col min="15361" max="15361" width="4.125" style="68" customWidth="1"/>
    <col min="15362" max="15362" width="2.625" style="68" customWidth="1"/>
    <col min="15363" max="15363" width="4.125" style="68" customWidth="1"/>
    <col min="15364" max="15364" width="2.625" style="68" customWidth="1"/>
    <col min="15365" max="15366" width="4.875" style="68" customWidth="1"/>
    <col min="15367" max="15367" width="19.625" style="68" customWidth="1"/>
    <col min="15368" max="15368" width="4.125" style="68" customWidth="1"/>
    <col min="15369" max="15369" width="2.625" style="68" customWidth="1"/>
    <col min="15370" max="15370" width="4.125" style="68" customWidth="1"/>
    <col min="15371" max="15373" width="3.125" style="68" customWidth="1"/>
    <col min="15374" max="15374" width="4.125" style="68" customWidth="1"/>
    <col min="15375" max="15378" width="5.375" style="68" customWidth="1"/>
    <col min="15379" max="15616" width="9" style="68"/>
    <col min="15617" max="15617" width="4.125" style="68" customWidth="1"/>
    <col min="15618" max="15618" width="2.625" style="68" customWidth="1"/>
    <col min="15619" max="15619" width="4.125" style="68" customWidth="1"/>
    <col min="15620" max="15620" width="2.625" style="68" customWidth="1"/>
    <col min="15621" max="15622" width="4.875" style="68" customWidth="1"/>
    <col min="15623" max="15623" width="19.625" style="68" customWidth="1"/>
    <col min="15624" max="15624" width="4.125" style="68" customWidth="1"/>
    <col min="15625" max="15625" width="2.625" style="68" customWidth="1"/>
    <col min="15626" max="15626" width="4.125" style="68" customWidth="1"/>
    <col min="15627" max="15629" width="3.125" style="68" customWidth="1"/>
    <col min="15630" max="15630" width="4.125" style="68" customWidth="1"/>
    <col min="15631" max="15634" width="5.375" style="68" customWidth="1"/>
    <col min="15635" max="15872" width="9" style="68"/>
    <col min="15873" max="15873" width="4.125" style="68" customWidth="1"/>
    <col min="15874" max="15874" width="2.625" style="68" customWidth="1"/>
    <col min="15875" max="15875" width="4.125" style="68" customWidth="1"/>
    <col min="15876" max="15876" width="2.625" style="68" customWidth="1"/>
    <col min="15877" max="15878" width="4.875" style="68" customWidth="1"/>
    <col min="15879" max="15879" width="19.625" style="68" customWidth="1"/>
    <col min="15880" max="15880" width="4.125" style="68" customWidth="1"/>
    <col min="15881" max="15881" width="2.625" style="68" customWidth="1"/>
    <col min="15882" max="15882" width="4.125" style="68" customWidth="1"/>
    <col min="15883" max="15885" width="3.125" style="68" customWidth="1"/>
    <col min="15886" max="15886" width="4.125" style="68" customWidth="1"/>
    <col min="15887" max="15890" width="5.375" style="68" customWidth="1"/>
    <col min="15891" max="16128" width="9" style="68"/>
    <col min="16129" max="16129" width="4.125" style="68" customWidth="1"/>
    <col min="16130" max="16130" width="2.625" style="68" customWidth="1"/>
    <col min="16131" max="16131" width="4.125" style="68" customWidth="1"/>
    <col min="16132" max="16132" width="2.625" style="68" customWidth="1"/>
    <col min="16133" max="16134" width="4.875" style="68" customWidth="1"/>
    <col min="16135" max="16135" width="19.625" style="68" customWidth="1"/>
    <col min="16136" max="16136" width="4.125" style="68" customWidth="1"/>
    <col min="16137" max="16137" width="2.625" style="68" customWidth="1"/>
    <col min="16138" max="16138" width="4.125" style="68" customWidth="1"/>
    <col min="16139" max="16141" width="3.125" style="68" customWidth="1"/>
    <col min="16142" max="16142" width="4.125" style="68" customWidth="1"/>
    <col min="16143" max="16146" width="5.375" style="68" customWidth="1"/>
    <col min="16147" max="16384" width="9" style="68"/>
  </cols>
  <sheetData>
    <row r="1" spans="1:21" s="62" customFormat="1" ht="24.75" thickBot="1">
      <c r="F1" s="218" t="s">
        <v>128</v>
      </c>
      <c r="G1" s="218"/>
      <c r="H1" s="218"/>
      <c r="I1" s="218"/>
      <c r="J1" s="218"/>
      <c r="K1" s="218"/>
      <c r="L1" s="218"/>
      <c r="M1" s="218"/>
      <c r="N1" s="218"/>
      <c r="T1" s="62" t="s">
        <v>1071</v>
      </c>
      <c r="U1" s="62">
        <f>COUNTA(G11:G30)</f>
        <v>0</v>
      </c>
    </row>
    <row r="2" spans="1:21" s="62" customFormat="1" ht="15" customHeight="1" thickTop="1">
      <c r="F2" s="63"/>
      <c r="G2" s="63"/>
      <c r="H2" s="63"/>
      <c r="I2" s="63"/>
      <c r="J2" s="63"/>
      <c r="K2" s="63"/>
      <c r="L2" s="63"/>
      <c r="M2" s="63"/>
      <c r="N2" s="63"/>
    </row>
    <row r="3" spans="1:21" s="62" customFormat="1" ht="15" customHeight="1"/>
    <row r="4" spans="1:21" s="62" customFormat="1">
      <c r="A4" s="217" t="s">
        <v>129</v>
      </c>
      <c r="B4" s="217"/>
      <c r="C4" s="217"/>
      <c r="D4" s="64"/>
      <c r="E4" s="213">
        <f>リーグ公認申請書!D10</f>
        <v>0</v>
      </c>
      <c r="F4" s="213"/>
      <c r="G4" s="213"/>
      <c r="H4" s="219" t="s">
        <v>130</v>
      </c>
      <c r="I4" s="219"/>
      <c r="J4" s="219"/>
      <c r="K4" s="219"/>
      <c r="L4" s="213" t="s">
        <v>140</v>
      </c>
      <c r="M4" s="213"/>
      <c r="N4" s="213"/>
      <c r="O4" s="213"/>
      <c r="P4" s="213"/>
      <c r="Q4" s="213"/>
      <c r="R4" s="65" t="s">
        <v>131</v>
      </c>
    </row>
    <row r="5" spans="1:21" s="62" customFormat="1" ht="12" customHeight="1"/>
    <row r="6" spans="1:21" s="62" customFormat="1">
      <c r="A6" s="217" t="s">
        <v>132</v>
      </c>
      <c r="B6" s="217"/>
      <c r="C6" s="217"/>
      <c r="D6" s="64"/>
      <c r="E6" s="219" t="str">
        <f>リーグ公認申請書!D13</f>
        <v>大分県ボウリング連盟</v>
      </c>
      <c r="F6" s="219"/>
      <c r="G6" s="219"/>
      <c r="H6" s="64"/>
      <c r="I6" s="220"/>
      <c r="J6" s="220"/>
      <c r="K6" s="220"/>
      <c r="L6" s="64" t="s">
        <v>133</v>
      </c>
      <c r="M6" s="64"/>
      <c r="N6" s="219">
        <f>'リーグ公認料計算書（県連用）'!R7</f>
        <v>0</v>
      </c>
      <c r="O6" s="219"/>
      <c r="P6" s="219"/>
      <c r="Q6" s="217" t="s">
        <v>134</v>
      </c>
      <c r="R6" s="217"/>
    </row>
    <row r="7" spans="1:21" s="62" customFormat="1" ht="12" customHeight="1"/>
    <row r="8" spans="1:21" s="62" customFormat="1">
      <c r="A8" s="217" t="s">
        <v>135</v>
      </c>
      <c r="B8" s="217"/>
      <c r="C8" s="217"/>
      <c r="D8" s="217"/>
      <c r="E8" s="217"/>
      <c r="F8" s="213">
        <f>リーグ公認申請書!D16</f>
        <v>0</v>
      </c>
      <c r="G8" s="213"/>
      <c r="H8" s="217" t="s">
        <v>136</v>
      </c>
      <c r="I8" s="217"/>
      <c r="J8" s="217"/>
      <c r="K8" s="217"/>
      <c r="L8" s="217"/>
      <c r="M8" s="64"/>
      <c r="N8" s="213">
        <f>リーグ公認申請書!D19</f>
        <v>0</v>
      </c>
      <c r="O8" s="213"/>
      <c r="P8" s="213"/>
      <c r="Q8" s="213"/>
      <c r="R8" s="66" t="s">
        <v>127</v>
      </c>
    </row>
    <row r="9" spans="1:21" s="62" customFormat="1" ht="12" customHeight="1"/>
    <row r="10" spans="1:21" ht="30" customHeight="1">
      <c r="A10" s="214" t="s">
        <v>141</v>
      </c>
      <c r="B10" s="215"/>
      <c r="C10" s="215"/>
      <c r="D10" s="215"/>
      <c r="E10" s="215"/>
      <c r="F10" s="209"/>
      <c r="G10" s="67" t="s">
        <v>137</v>
      </c>
      <c r="H10" s="214" t="s">
        <v>142</v>
      </c>
      <c r="I10" s="215"/>
      <c r="J10" s="215"/>
      <c r="K10" s="215"/>
      <c r="L10" s="215"/>
      <c r="M10" s="215"/>
      <c r="N10" s="216"/>
      <c r="O10" s="215" t="s">
        <v>137</v>
      </c>
      <c r="P10" s="215"/>
      <c r="Q10" s="215"/>
      <c r="R10" s="210"/>
    </row>
    <row r="11" spans="1:21" ht="30" customHeight="1">
      <c r="A11" s="205" t="str">
        <f>IFERROR(VLOOKUP(G11,会員!B3:$D$1800,2,FALSE),"")</f>
        <v/>
      </c>
      <c r="B11" s="206"/>
      <c r="C11" s="206"/>
      <c r="D11" s="69" t="s">
        <v>138</v>
      </c>
      <c r="E11" s="207" t="str">
        <f>IFERROR(VLOOKUP(G11,会員!B3:$D$1800,3,FALSE),"")</f>
        <v/>
      </c>
      <c r="F11" s="208"/>
      <c r="G11" s="165"/>
      <c r="H11" s="205" t="str">
        <f>IFERROR(VLOOKUP(O11,会員!B3:$D$1800,2,FALSE),"")</f>
        <v/>
      </c>
      <c r="I11" s="206"/>
      <c r="J11" s="206"/>
      <c r="K11" s="69" t="s">
        <v>138</v>
      </c>
      <c r="L11" s="207" t="str">
        <f>IFERROR(VLOOKUP(O11,会員!B3:$D$1800,3,FALSE),"")</f>
        <v/>
      </c>
      <c r="M11" s="209"/>
      <c r="N11" s="210"/>
      <c r="O11" s="211"/>
      <c r="P11" s="209"/>
      <c r="Q11" s="209"/>
      <c r="R11" s="210"/>
    </row>
    <row r="12" spans="1:21" ht="30" customHeight="1">
      <c r="A12" s="205" t="str">
        <f>IFERROR(VLOOKUP(G12,会員!B4:$D$1800,2,FALSE),"")</f>
        <v/>
      </c>
      <c r="B12" s="206"/>
      <c r="C12" s="206"/>
      <c r="D12" s="69" t="s">
        <v>138</v>
      </c>
      <c r="E12" s="207" t="str">
        <f>IFERROR(VLOOKUP(G12,会員!B4:$D$1800,3,FALSE),"")</f>
        <v/>
      </c>
      <c r="F12" s="208"/>
      <c r="G12" s="165"/>
      <c r="H12" s="205" t="str">
        <f>IFERROR(VLOOKUP(O12,会員!B4:$D$1800,2,FALSE),"")</f>
        <v/>
      </c>
      <c r="I12" s="206"/>
      <c r="J12" s="206"/>
      <c r="K12" s="69" t="s">
        <v>138</v>
      </c>
      <c r="L12" s="207" t="str">
        <f>IFERROR(VLOOKUP(O12,会員!B4:$D$1800,3,FALSE),"")</f>
        <v/>
      </c>
      <c r="M12" s="209"/>
      <c r="N12" s="210"/>
      <c r="O12" s="211"/>
      <c r="P12" s="209"/>
      <c r="Q12" s="209"/>
      <c r="R12" s="210"/>
    </row>
    <row r="13" spans="1:21" ht="30" customHeight="1">
      <c r="A13" s="205" t="str">
        <f>IFERROR(VLOOKUP(G13,会員!B5:$D$1800,2,FALSE),"")</f>
        <v/>
      </c>
      <c r="B13" s="206"/>
      <c r="C13" s="206"/>
      <c r="D13" s="69" t="s">
        <v>138</v>
      </c>
      <c r="E13" s="207" t="str">
        <f>IFERROR(VLOOKUP(G13,会員!B5:$D$1800,3,FALSE),"")</f>
        <v/>
      </c>
      <c r="F13" s="208"/>
      <c r="G13" s="165"/>
      <c r="H13" s="205" t="str">
        <f>IFERROR(VLOOKUP(O13,会員!B5:$D$1800,2,FALSE),"")</f>
        <v/>
      </c>
      <c r="I13" s="206"/>
      <c r="J13" s="206"/>
      <c r="K13" s="69" t="s">
        <v>138</v>
      </c>
      <c r="L13" s="207" t="str">
        <f>IFERROR(VLOOKUP(O13,会員!B5:$D$1800,3,FALSE),"")</f>
        <v/>
      </c>
      <c r="M13" s="209"/>
      <c r="N13" s="210"/>
      <c r="O13" s="211"/>
      <c r="P13" s="209"/>
      <c r="Q13" s="209"/>
      <c r="R13" s="210"/>
    </row>
    <row r="14" spans="1:21" ht="30" customHeight="1">
      <c r="A14" s="205" t="str">
        <f>IFERROR(VLOOKUP(G14,会員!B6:$D$1800,2,FALSE),"")</f>
        <v/>
      </c>
      <c r="B14" s="206"/>
      <c r="C14" s="206"/>
      <c r="D14" s="69" t="s">
        <v>138</v>
      </c>
      <c r="E14" s="207" t="str">
        <f>IFERROR(VLOOKUP(G14,会員!B6:$D$1800,3,FALSE),"")</f>
        <v/>
      </c>
      <c r="F14" s="208"/>
      <c r="G14" s="165"/>
      <c r="H14" s="205" t="str">
        <f>IFERROR(VLOOKUP(O14,会員!B6:$D$1800,2,FALSE),"")</f>
        <v/>
      </c>
      <c r="I14" s="206"/>
      <c r="J14" s="206"/>
      <c r="K14" s="69" t="s">
        <v>138</v>
      </c>
      <c r="L14" s="207" t="str">
        <f>IFERROR(VLOOKUP(O14,会員!B6:$D$1800,3,FALSE),"")</f>
        <v/>
      </c>
      <c r="M14" s="209"/>
      <c r="N14" s="210"/>
      <c r="O14" s="211"/>
      <c r="P14" s="209"/>
      <c r="Q14" s="209"/>
      <c r="R14" s="210"/>
    </row>
    <row r="15" spans="1:21" ht="30" customHeight="1">
      <c r="A15" s="205" t="str">
        <f>IFERROR(VLOOKUP(G15,会員!B7:$D$1800,2,FALSE),"")</f>
        <v/>
      </c>
      <c r="B15" s="206"/>
      <c r="C15" s="206"/>
      <c r="D15" s="69" t="s">
        <v>138</v>
      </c>
      <c r="E15" s="207" t="str">
        <f>IFERROR(VLOOKUP(G15,会員!B7:$D$1800,3,FALSE),"")</f>
        <v/>
      </c>
      <c r="F15" s="208"/>
      <c r="G15" s="165"/>
      <c r="H15" s="205" t="str">
        <f>IFERROR(VLOOKUP(O15,会員!B7:$D$1800,2,FALSE),"")</f>
        <v/>
      </c>
      <c r="I15" s="206"/>
      <c r="J15" s="206"/>
      <c r="K15" s="69" t="s">
        <v>138</v>
      </c>
      <c r="L15" s="207" t="str">
        <f>IFERROR(VLOOKUP(O15,会員!B7:$D$1800,3,FALSE),"")</f>
        <v/>
      </c>
      <c r="M15" s="209"/>
      <c r="N15" s="210"/>
      <c r="O15" s="211"/>
      <c r="P15" s="209"/>
      <c r="Q15" s="209"/>
      <c r="R15" s="210"/>
    </row>
    <row r="16" spans="1:21" ht="30" customHeight="1">
      <c r="A16" s="205" t="str">
        <f>IFERROR(VLOOKUP(G16,会員!B8:$D$1800,2,FALSE),"")</f>
        <v/>
      </c>
      <c r="B16" s="206"/>
      <c r="C16" s="206"/>
      <c r="D16" s="69" t="s">
        <v>138</v>
      </c>
      <c r="E16" s="207" t="str">
        <f>IFERROR(VLOOKUP(G16,会員!B8:$D$1800,3,FALSE),"")</f>
        <v/>
      </c>
      <c r="F16" s="208"/>
      <c r="G16" s="165"/>
      <c r="H16" s="205" t="str">
        <f>IFERROR(VLOOKUP(O16,会員!B8:$D$1800,2,FALSE),"")</f>
        <v/>
      </c>
      <c r="I16" s="206"/>
      <c r="J16" s="206"/>
      <c r="K16" s="69" t="s">
        <v>138</v>
      </c>
      <c r="L16" s="207" t="str">
        <f>IFERROR(VLOOKUP(O16,会員!B8:$D$1800,3,FALSE),"")</f>
        <v/>
      </c>
      <c r="M16" s="209"/>
      <c r="N16" s="210"/>
      <c r="O16" s="211"/>
      <c r="P16" s="209"/>
      <c r="Q16" s="209"/>
      <c r="R16" s="210"/>
    </row>
    <row r="17" spans="1:18" ht="30" customHeight="1">
      <c r="A17" s="205" t="str">
        <f>IFERROR(VLOOKUP(G17,会員!B9:$D$1800,2,FALSE),"")</f>
        <v/>
      </c>
      <c r="B17" s="206"/>
      <c r="C17" s="206"/>
      <c r="D17" s="69" t="s">
        <v>138</v>
      </c>
      <c r="E17" s="207" t="str">
        <f>IFERROR(VLOOKUP(G17,会員!B9:$D$1800,3,FALSE),"")</f>
        <v/>
      </c>
      <c r="F17" s="208"/>
      <c r="G17" s="166"/>
      <c r="H17" s="205" t="str">
        <f>IFERROR(VLOOKUP(O17,会員!B9:$D$1800,2,FALSE),"")</f>
        <v/>
      </c>
      <c r="I17" s="206"/>
      <c r="J17" s="206"/>
      <c r="K17" s="69" t="s">
        <v>138</v>
      </c>
      <c r="L17" s="207" t="str">
        <f>IFERROR(VLOOKUP(O17,会員!B9:$D$1800,3,FALSE),"")</f>
        <v/>
      </c>
      <c r="M17" s="209"/>
      <c r="N17" s="210"/>
      <c r="O17" s="211"/>
      <c r="P17" s="209"/>
      <c r="Q17" s="209"/>
      <c r="R17" s="210"/>
    </row>
    <row r="18" spans="1:18" ht="30" customHeight="1">
      <c r="A18" s="205" t="str">
        <f>IFERROR(VLOOKUP(G18,会員!B10:$D$1800,2,FALSE),"")</f>
        <v/>
      </c>
      <c r="B18" s="206"/>
      <c r="C18" s="206"/>
      <c r="D18" s="69" t="s">
        <v>138</v>
      </c>
      <c r="E18" s="207" t="str">
        <f>IFERROR(VLOOKUP(G18,会員!B10:$D$1800,3,FALSE),"")</f>
        <v/>
      </c>
      <c r="F18" s="208"/>
      <c r="G18" s="166"/>
      <c r="H18" s="205" t="str">
        <f>IFERROR(VLOOKUP(O18,会員!B10:$D$1800,2,FALSE),"")</f>
        <v/>
      </c>
      <c r="I18" s="206"/>
      <c r="J18" s="206"/>
      <c r="K18" s="69" t="s">
        <v>138</v>
      </c>
      <c r="L18" s="207" t="str">
        <f>IFERROR(VLOOKUP(O18,会員!B10:$D$1800,3,FALSE),"")</f>
        <v/>
      </c>
      <c r="M18" s="209"/>
      <c r="N18" s="210"/>
      <c r="O18" s="211"/>
      <c r="P18" s="209"/>
      <c r="Q18" s="209"/>
      <c r="R18" s="210"/>
    </row>
    <row r="19" spans="1:18" ht="30" customHeight="1">
      <c r="A19" s="205" t="str">
        <f>IFERROR(VLOOKUP(G19,会員!B11:$D$1800,2,FALSE),"")</f>
        <v/>
      </c>
      <c r="B19" s="206"/>
      <c r="C19" s="206"/>
      <c r="D19" s="69" t="s">
        <v>138</v>
      </c>
      <c r="E19" s="207" t="str">
        <f>IFERROR(VLOOKUP(G19,会員!B11:$D$1800,3,FALSE),"")</f>
        <v/>
      </c>
      <c r="F19" s="208"/>
      <c r="G19" s="166"/>
      <c r="H19" s="205" t="str">
        <f>IFERROR(VLOOKUP(O19,会員!B11:$D$1800,2,FALSE),"")</f>
        <v/>
      </c>
      <c r="I19" s="206"/>
      <c r="J19" s="206"/>
      <c r="K19" s="69" t="s">
        <v>138</v>
      </c>
      <c r="L19" s="207" t="str">
        <f>IFERROR(VLOOKUP(O19,会員!B11:$D$1800,3,FALSE),"")</f>
        <v/>
      </c>
      <c r="M19" s="209"/>
      <c r="N19" s="210"/>
      <c r="O19" s="211"/>
      <c r="P19" s="209"/>
      <c r="Q19" s="209"/>
      <c r="R19" s="210"/>
    </row>
    <row r="20" spans="1:18" ht="30" customHeight="1">
      <c r="A20" s="205" t="str">
        <f>IFERROR(VLOOKUP(G20,会員!B12:$D$1800,2,FALSE),"")</f>
        <v/>
      </c>
      <c r="B20" s="206"/>
      <c r="C20" s="206"/>
      <c r="D20" s="69" t="s">
        <v>138</v>
      </c>
      <c r="E20" s="207" t="str">
        <f>IFERROR(VLOOKUP(G20,会員!B12:$D$1800,3,FALSE),"")</f>
        <v/>
      </c>
      <c r="F20" s="208"/>
      <c r="G20" s="166"/>
      <c r="H20" s="205" t="str">
        <f>IFERROR(VLOOKUP(O20,会員!B12:$D$1800,2,FALSE),"")</f>
        <v/>
      </c>
      <c r="I20" s="206"/>
      <c r="J20" s="206"/>
      <c r="K20" s="69" t="s">
        <v>138</v>
      </c>
      <c r="L20" s="207" t="str">
        <f>IFERROR(VLOOKUP(O20,会員!B12:$D$1800,3,FALSE),"")</f>
        <v/>
      </c>
      <c r="M20" s="209"/>
      <c r="N20" s="210"/>
      <c r="O20" s="211"/>
      <c r="P20" s="209"/>
      <c r="Q20" s="209"/>
      <c r="R20" s="210"/>
    </row>
    <row r="21" spans="1:18" ht="30" customHeight="1">
      <c r="A21" s="205" t="str">
        <f>IFERROR(VLOOKUP(G21,会員!B13:$D$1800,2,FALSE),"")</f>
        <v/>
      </c>
      <c r="B21" s="206"/>
      <c r="C21" s="206"/>
      <c r="D21" s="69" t="s">
        <v>138</v>
      </c>
      <c r="E21" s="207" t="str">
        <f>IFERROR(VLOOKUP(G21,会員!B13:$D$1800,3,FALSE),"")</f>
        <v/>
      </c>
      <c r="F21" s="208"/>
      <c r="G21" s="166"/>
      <c r="H21" s="205" t="str">
        <f>IFERROR(VLOOKUP(O21,会員!B13:$D$1800,2,FALSE),"")</f>
        <v/>
      </c>
      <c r="I21" s="206"/>
      <c r="J21" s="206"/>
      <c r="K21" s="69" t="s">
        <v>138</v>
      </c>
      <c r="L21" s="207" t="str">
        <f>IFERROR(VLOOKUP(O21,会員!B13:$D$1800,3,FALSE),"")</f>
        <v/>
      </c>
      <c r="M21" s="209"/>
      <c r="N21" s="210"/>
      <c r="O21" s="211"/>
      <c r="P21" s="209"/>
      <c r="Q21" s="209"/>
      <c r="R21" s="210"/>
    </row>
    <row r="22" spans="1:18" ht="30" customHeight="1">
      <c r="A22" s="205" t="str">
        <f>IFERROR(VLOOKUP(G22,会員!B14:$D$1800,2,FALSE),"")</f>
        <v/>
      </c>
      <c r="B22" s="206"/>
      <c r="C22" s="206"/>
      <c r="D22" s="69" t="s">
        <v>138</v>
      </c>
      <c r="E22" s="207" t="str">
        <f>IFERROR(VLOOKUP(G22,会員!B14:$D$1800,3,FALSE),"")</f>
        <v/>
      </c>
      <c r="F22" s="208"/>
      <c r="G22" s="166"/>
      <c r="H22" s="205" t="str">
        <f>IFERROR(VLOOKUP(O22,会員!B14:$D$1800,2,FALSE),"")</f>
        <v/>
      </c>
      <c r="I22" s="206"/>
      <c r="J22" s="206"/>
      <c r="K22" s="69" t="s">
        <v>138</v>
      </c>
      <c r="L22" s="207" t="str">
        <f>IFERROR(VLOOKUP(O22,会員!B14:$D$1800,3,FALSE),"")</f>
        <v/>
      </c>
      <c r="M22" s="209"/>
      <c r="N22" s="210"/>
      <c r="O22" s="211"/>
      <c r="P22" s="209"/>
      <c r="Q22" s="209"/>
      <c r="R22" s="210"/>
    </row>
    <row r="23" spans="1:18" ht="30" customHeight="1">
      <c r="A23" s="205" t="str">
        <f>IFERROR(VLOOKUP(G23,会員!B15:$D$1800,2,FALSE),"")</f>
        <v/>
      </c>
      <c r="B23" s="206"/>
      <c r="C23" s="206"/>
      <c r="D23" s="69" t="s">
        <v>138</v>
      </c>
      <c r="E23" s="207" t="str">
        <f>IFERROR(VLOOKUP(G23,会員!B15:$D$1800,3,FALSE),"")</f>
        <v/>
      </c>
      <c r="F23" s="208"/>
      <c r="G23" s="166"/>
      <c r="H23" s="205" t="str">
        <f>IFERROR(VLOOKUP(O23,会員!B15:$D$1800,2,FALSE),"")</f>
        <v/>
      </c>
      <c r="I23" s="206"/>
      <c r="J23" s="206"/>
      <c r="K23" s="69" t="s">
        <v>138</v>
      </c>
      <c r="L23" s="207" t="str">
        <f>IFERROR(VLOOKUP(O23,会員!B15:$D$1800,3,FALSE),"")</f>
        <v/>
      </c>
      <c r="M23" s="209"/>
      <c r="N23" s="210"/>
      <c r="O23" s="211"/>
      <c r="P23" s="209"/>
      <c r="Q23" s="209"/>
      <c r="R23" s="210"/>
    </row>
    <row r="24" spans="1:18" ht="30" customHeight="1">
      <c r="A24" s="205" t="str">
        <f>IFERROR(VLOOKUP(G24,会員!B16:$D$1800,2,FALSE),"")</f>
        <v/>
      </c>
      <c r="B24" s="206"/>
      <c r="C24" s="206"/>
      <c r="D24" s="69" t="s">
        <v>138</v>
      </c>
      <c r="E24" s="207" t="str">
        <f>IFERROR(VLOOKUP(G24,会員!B16:$D$1800,3,FALSE),"")</f>
        <v/>
      </c>
      <c r="F24" s="208"/>
      <c r="G24" s="166"/>
      <c r="H24" s="205" t="str">
        <f>IFERROR(VLOOKUP(O24,会員!B16:$D$1800,2,FALSE),"")</f>
        <v/>
      </c>
      <c r="I24" s="206"/>
      <c r="J24" s="206"/>
      <c r="K24" s="69" t="s">
        <v>138</v>
      </c>
      <c r="L24" s="207" t="str">
        <f>IFERROR(VLOOKUP(O24,会員!B16:$D$1800,3,FALSE),"")</f>
        <v/>
      </c>
      <c r="M24" s="209"/>
      <c r="N24" s="210"/>
      <c r="O24" s="211"/>
      <c r="P24" s="209"/>
      <c r="Q24" s="209"/>
      <c r="R24" s="210"/>
    </row>
    <row r="25" spans="1:18" ht="30" customHeight="1">
      <c r="A25" s="205" t="str">
        <f>IFERROR(VLOOKUP(G25,会員!B17:$D$1800,2,FALSE),"")</f>
        <v/>
      </c>
      <c r="B25" s="206"/>
      <c r="C25" s="206"/>
      <c r="D25" s="69" t="s">
        <v>138</v>
      </c>
      <c r="E25" s="207" t="str">
        <f>IFERROR(VLOOKUP(G25,会員!B17:$D$1800,3,FALSE),"")</f>
        <v/>
      </c>
      <c r="F25" s="208"/>
      <c r="G25" s="166"/>
      <c r="H25" s="205" t="str">
        <f>IFERROR(VLOOKUP(O25,会員!B17:$D$1800,2,FALSE),"")</f>
        <v/>
      </c>
      <c r="I25" s="206"/>
      <c r="J25" s="206"/>
      <c r="K25" s="69" t="s">
        <v>138</v>
      </c>
      <c r="L25" s="207" t="str">
        <f>IFERROR(VLOOKUP(O25,会員!B17:$D$1800,3,FALSE),"")</f>
        <v/>
      </c>
      <c r="M25" s="209"/>
      <c r="N25" s="210"/>
      <c r="O25" s="211"/>
      <c r="P25" s="209"/>
      <c r="Q25" s="209"/>
      <c r="R25" s="210"/>
    </row>
    <row r="26" spans="1:18" ht="30" customHeight="1">
      <c r="A26" s="205" t="str">
        <f>IFERROR(VLOOKUP(G26,会員!B18:$D$1800,2,FALSE),"")</f>
        <v/>
      </c>
      <c r="B26" s="206"/>
      <c r="C26" s="206"/>
      <c r="D26" s="69" t="s">
        <v>138</v>
      </c>
      <c r="E26" s="207" t="str">
        <f>IFERROR(VLOOKUP(G26,会員!B18:$D$1800,3,FALSE),"")</f>
        <v/>
      </c>
      <c r="F26" s="208"/>
      <c r="G26" s="166"/>
      <c r="H26" s="205" t="str">
        <f>IFERROR(VLOOKUP(O26,会員!B18:$D$1800,2,FALSE),"")</f>
        <v/>
      </c>
      <c r="I26" s="206"/>
      <c r="J26" s="206"/>
      <c r="K26" s="69" t="s">
        <v>138</v>
      </c>
      <c r="L26" s="207" t="str">
        <f>IFERROR(VLOOKUP(O26,会員!B18:$D$1800,3,FALSE),"")</f>
        <v/>
      </c>
      <c r="M26" s="209"/>
      <c r="N26" s="210"/>
      <c r="O26" s="211"/>
      <c r="P26" s="209"/>
      <c r="Q26" s="209"/>
      <c r="R26" s="210"/>
    </row>
    <row r="27" spans="1:18" ht="30" customHeight="1">
      <c r="A27" s="205" t="str">
        <f>IFERROR(VLOOKUP(G27,会員!B19:$D$1800,2,FALSE),"")</f>
        <v/>
      </c>
      <c r="B27" s="206"/>
      <c r="C27" s="206"/>
      <c r="D27" s="69" t="s">
        <v>138</v>
      </c>
      <c r="E27" s="207" t="str">
        <f>IFERROR(VLOOKUP(G27,会員!B19:$D$1800,3,FALSE),"")</f>
        <v/>
      </c>
      <c r="F27" s="208"/>
      <c r="G27" s="166"/>
      <c r="H27" s="205" t="str">
        <f>IFERROR(VLOOKUP(O27,会員!B19:$D$1800,2,FALSE),"")</f>
        <v/>
      </c>
      <c r="I27" s="206"/>
      <c r="J27" s="206"/>
      <c r="K27" s="69" t="s">
        <v>138</v>
      </c>
      <c r="L27" s="207" t="str">
        <f>IFERROR(VLOOKUP(O27,会員!B19:$D$1800,3,FALSE),"")</f>
        <v/>
      </c>
      <c r="M27" s="209"/>
      <c r="N27" s="210"/>
      <c r="O27" s="211"/>
      <c r="P27" s="209"/>
      <c r="Q27" s="209"/>
      <c r="R27" s="210"/>
    </row>
    <row r="28" spans="1:18" ht="30" customHeight="1">
      <c r="A28" s="205" t="str">
        <f>IFERROR(VLOOKUP(G28,会員!B20:$D$1800,2,FALSE),"")</f>
        <v/>
      </c>
      <c r="B28" s="206"/>
      <c r="C28" s="206"/>
      <c r="D28" s="69" t="s">
        <v>138</v>
      </c>
      <c r="E28" s="207" t="str">
        <f>IFERROR(VLOOKUP(G28,会員!B20:$D$1800,3,FALSE),"")</f>
        <v/>
      </c>
      <c r="F28" s="208"/>
      <c r="G28" s="166"/>
      <c r="H28" s="205" t="str">
        <f>IFERROR(VLOOKUP(O28,会員!B20:$D$1800,2,FALSE),"")</f>
        <v/>
      </c>
      <c r="I28" s="206"/>
      <c r="J28" s="206"/>
      <c r="K28" s="69" t="s">
        <v>138</v>
      </c>
      <c r="L28" s="207" t="str">
        <f>IFERROR(VLOOKUP(O28,会員!B20:$D$1800,3,FALSE),"")</f>
        <v/>
      </c>
      <c r="M28" s="209"/>
      <c r="N28" s="210"/>
      <c r="O28" s="211"/>
      <c r="P28" s="209"/>
      <c r="Q28" s="209"/>
      <c r="R28" s="210"/>
    </row>
    <row r="29" spans="1:18" ht="30" customHeight="1">
      <c r="A29" s="205" t="str">
        <f>IFERROR(VLOOKUP(G29,会員!B21:$D$1800,2,FALSE),"")</f>
        <v/>
      </c>
      <c r="B29" s="206"/>
      <c r="C29" s="206"/>
      <c r="D29" s="69" t="s">
        <v>138</v>
      </c>
      <c r="E29" s="207" t="str">
        <f>IFERROR(VLOOKUP(G29,会員!B21:$D$1800,3,FALSE),"")</f>
        <v/>
      </c>
      <c r="F29" s="208"/>
      <c r="G29" s="166"/>
      <c r="H29" s="205" t="str">
        <f>IFERROR(VLOOKUP(O29,会員!B21:$D$1800,2,FALSE),"")</f>
        <v/>
      </c>
      <c r="I29" s="206"/>
      <c r="J29" s="206"/>
      <c r="K29" s="69" t="s">
        <v>138</v>
      </c>
      <c r="L29" s="207" t="str">
        <f>IFERROR(VLOOKUP(O29,会員!B21:$D$1800,3,FALSE),"")</f>
        <v/>
      </c>
      <c r="M29" s="209"/>
      <c r="N29" s="210"/>
      <c r="O29" s="211"/>
      <c r="P29" s="209"/>
      <c r="Q29" s="209"/>
      <c r="R29" s="210"/>
    </row>
    <row r="30" spans="1:18" ht="30" customHeight="1">
      <c r="A30" s="205" t="str">
        <f>IFERROR(VLOOKUP(G30,会員!B22:$D$1800,2,FALSE),"")</f>
        <v/>
      </c>
      <c r="B30" s="206"/>
      <c r="C30" s="206"/>
      <c r="D30" s="69" t="s">
        <v>138</v>
      </c>
      <c r="E30" s="207" t="str">
        <f>IFERROR(VLOOKUP(G30,会員!B22:$D$1800,3,FALSE),"")</f>
        <v/>
      </c>
      <c r="F30" s="208"/>
      <c r="G30" s="166"/>
      <c r="H30" s="205" t="str">
        <f>IFERROR(VLOOKUP(O30,会員!B22:$D$1800,2,FALSE),"")</f>
        <v/>
      </c>
      <c r="I30" s="206"/>
      <c r="J30" s="206"/>
      <c r="K30" s="69" t="s">
        <v>138</v>
      </c>
      <c r="L30" s="207" t="str">
        <f>IFERROR(VLOOKUP(O30,会員!B22:$D$1800,3,FALSE),"")</f>
        <v/>
      </c>
      <c r="M30" s="209"/>
      <c r="N30" s="210"/>
      <c r="O30" s="211"/>
      <c r="P30" s="209"/>
      <c r="Q30" s="209"/>
      <c r="R30" s="210"/>
    </row>
    <row r="31" spans="1:18" ht="15" customHeight="1"/>
    <row r="32" spans="1:18">
      <c r="A32" s="212" t="s">
        <v>139</v>
      </c>
      <c r="B32" s="212"/>
      <c r="C32" s="212"/>
      <c r="D32" s="212"/>
      <c r="E32" s="212"/>
      <c r="F32" s="212"/>
      <c r="G32" s="212"/>
      <c r="H32" s="212"/>
      <c r="I32" s="212"/>
      <c r="J32" s="212"/>
      <c r="K32" s="212"/>
      <c r="L32" s="212"/>
      <c r="M32" s="212"/>
      <c r="N32" s="212"/>
      <c r="O32" s="212"/>
      <c r="P32" s="212"/>
      <c r="Q32" s="212"/>
      <c r="R32" s="212"/>
    </row>
  </sheetData>
  <mergeCells count="118">
    <mergeCell ref="A8:E8"/>
    <mergeCell ref="F8:G8"/>
    <mergeCell ref="H8:L8"/>
    <mergeCell ref="N8:Q8"/>
    <mergeCell ref="F1:N1"/>
    <mergeCell ref="A4:C4"/>
    <mergeCell ref="E4:G4"/>
    <mergeCell ref="H4:K4"/>
    <mergeCell ref="A6:C6"/>
    <mergeCell ref="E6:G6"/>
    <mergeCell ref="I6:K6"/>
    <mergeCell ref="N6:P6"/>
    <mergeCell ref="Q6:R6"/>
    <mergeCell ref="E12:F12"/>
    <mergeCell ref="L12:N12"/>
    <mergeCell ref="O12:R12"/>
    <mergeCell ref="E13:F13"/>
    <mergeCell ref="L13:N13"/>
    <mergeCell ref="O13:R13"/>
    <mergeCell ref="A10:F10"/>
    <mergeCell ref="H10:N10"/>
    <mergeCell ref="O10:R10"/>
    <mergeCell ref="E11:F11"/>
    <mergeCell ref="L11:N11"/>
    <mergeCell ref="O11:R11"/>
    <mergeCell ref="A11:C11"/>
    <mergeCell ref="E16:F16"/>
    <mergeCell ref="L16:N16"/>
    <mergeCell ref="O16:R16"/>
    <mergeCell ref="E17:F17"/>
    <mergeCell ref="L17:N17"/>
    <mergeCell ref="O17:R17"/>
    <mergeCell ref="H16:J16"/>
    <mergeCell ref="H17:J17"/>
    <mergeCell ref="E14:F14"/>
    <mergeCell ref="L14:N14"/>
    <mergeCell ref="O14:R14"/>
    <mergeCell ref="E15:F15"/>
    <mergeCell ref="L15:N15"/>
    <mergeCell ref="O15:R15"/>
    <mergeCell ref="E20:F20"/>
    <mergeCell ref="L20:N20"/>
    <mergeCell ref="O20:R20"/>
    <mergeCell ref="E21:F21"/>
    <mergeCell ref="L21:N21"/>
    <mergeCell ref="O21:R21"/>
    <mergeCell ref="H20:J20"/>
    <mergeCell ref="H21:J21"/>
    <mergeCell ref="E18:F18"/>
    <mergeCell ref="L18:N18"/>
    <mergeCell ref="O18:R18"/>
    <mergeCell ref="E19:F19"/>
    <mergeCell ref="L19:N19"/>
    <mergeCell ref="O19:R19"/>
    <mergeCell ref="H18:J18"/>
    <mergeCell ref="H19:J19"/>
    <mergeCell ref="L25:N25"/>
    <mergeCell ref="O25:R25"/>
    <mergeCell ref="H24:J24"/>
    <mergeCell ref="H25:J25"/>
    <mergeCell ref="H26:J26"/>
    <mergeCell ref="H27:J27"/>
    <mergeCell ref="E22:F22"/>
    <mergeCell ref="L22:N22"/>
    <mergeCell ref="O22:R22"/>
    <mergeCell ref="E23:F23"/>
    <mergeCell ref="L23:N23"/>
    <mergeCell ref="O23:R23"/>
    <mergeCell ref="H22:J22"/>
    <mergeCell ref="H23:J23"/>
    <mergeCell ref="A28:C28"/>
    <mergeCell ref="A27:C27"/>
    <mergeCell ref="A26:C26"/>
    <mergeCell ref="E30:F30"/>
    <mergeCell ref="L30:N30"/>
    <mergeCell ref="O30:R30"/>
    <mergeCell ref="A32:R32"/>
    <mergeCell ref="L4:Q4"/>
    <mergeCell ref="E28:F28"/>
    <mergeCell ref="L28:N28"/>
    <mergeCell ref="O28:R28"/>
    <mergeCell ref="E29:F29"/>
    <mergeCell ref="L29:N29"/>
    <mergeCell ref="O29:R29"/>
    <mergeCell ref="E26:F26"/>
    <mergeCell ref="L26:N26"/>
    <mergeCell ref="O26:R26"/>
    <mergeCell ref="E27:F27"/>
    <mergeCell ref="L27:N27"/>
    <mergeCell ref="O27:R27"/>
    <mergeCell ref="E24:F24"/>
    <mergeCell ref="L24:N24"/>
    <mergeCell ref="O24:R24"/>
    <mergeCell ref="E25:F25"/>
    <mergeCell ref="H28:J28"/>
    <mergeCell ref="H29:J29"/>
    <mergeCell ref="H30:J30"/>
    <mergeCell ref="A15:C15"/>
    <mergeCell ref="A14:C14"/>
    <mergeCell ref="A13:C13"/>
    <mergeCell ref="A12:C12"/>
    <mergeCell ref="H11:J11"/>
    <mergeCell ref="H12:J12"/>
    <mergeCell ref="H13:J13"/>
    <mergeCell ref="H14:J14"/>
    <mergeCell ref="H15:J15"/>
    <mergeCell ref="A20:C20"/>
    <mergeCell ref="A19:C19"/>
    <mergeCell ref="A18:C18"/>
    <mergeCell ref="A17:C17"/>
    <mergeCell ref="A16:C16"/>
    <mergeCell ref="A25:C25"/>
    <mergeCell ref="A24:C24"/>
    <mergeCell ref="A23:C23"/>
    <mergeCell ref="A22:C22"/>
    <mergeCell ref="A21:C21"/>
    <mergeCell ref="A30:C30"/>
    <mergeCell ref="A29:C29"/>
  </mergeCells>
  <phoneticPr fontId="1"/>
  <pageMargins left="0.7" right="0.7" top="0.75" bottom="0.75" header="0.3" footer="0.3"/>
  <pageSetup paperSize="9" scale="9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5E65-2956-4E80-8EEA-96860529C059}">
  <dimension ref="A1:V54"/>
  <sheetViews>
    <sheetView showZeros="0" view="pageBreakPreview" zoomScaleNormal="70" zoomScaleSheetLayoutView="100" workbookViewId="0">
      <selection activeCell="G48" sqref="G48"/>
    </sheetView>
  </sheetViews>
  <sheetFormatPr defaultColWidth="9" defaultRowHeight="13.5"/>
  <cols>
    <col min="1" max="1" width="10.25" style="22" customWidth="1"/>
    <col min="2" max="2" width="11.625" style="22" bestFit="1" customWidth="1"/>
    <col min="3" max="3" width="25.625" style="23" customWidth="1"/>
    <col min="4" max="4" width="6" style="23" bestFit="1" customWidth="1"/>
    <col min="5" max="5" width="5.75" style="23" customWidth="1"/>
    <col min="6" max="6" width="13.375" style="23" customWidth="1"/>
    <col min="7" max="7" width="11.375" style="23" customWidth="1"/>
    <col min="8" max="8" width="13.375" style="23" customWidth="1"/>
    <col min="9" max="19" width="9" style="23" hidden="1" customWidth="1"/>
    <col min="20" max="20" width="0" style="23" hidden="1" customWidth="1"/>
    <col min="21" max="16384" width="9" style="23"/>
  </cols>
  <sheetData>
    <row r="1" spans="1:19" ht="4.1500000000000004" customHeight="1"/>
    <row r="2" spans="1:19" ht="12.95" customHeight="1">
      <c r="A2" s="248" t="s">
        <v>77</v>
      </c>
      <c r="B2" s="248"/>
      <c r="C2" s="248"/>
      <c r="D2" s="248"/>
      <c r="E2" s="248"/>
      <c r="F2" s="248"/>
      <c r="G2" s="248"/>
      <c r="H2" s="248"/>
      <c r="J2" s="249" t="s">
        <v>143</v>
      </c>
      <c r="K2" s="249"/>
      <c r="L2" s="249"/>
      <c r="M2" s="249"/>
      <c r="N2" s="249"/>
      <c r="O2" s="249"/>
      <c r="P2" s="249"/>
      <c r="Q2" s="249"/>
      <c r="R2" s="249"/>
      <c r="S2" s="249"/>
    </row>
    <row r="3" spans="1:19" ht="26.25" customHeight="1">
      <c r="A3" s="250" t="s">
        <v>144</v>
      </c>
      <c r="B3" s="250"/>
      <c r="C3" s="250"/>
      <c r="D3" s="250"/>
      <c r="E3" s="250"/>
      <c r="F3" s="250"/>
      <c r="G3" s="250"/>
      <c r="H3" s="250"/>
      <c r="J3" s="249"/>
      <c r="K3" s="249"/>
      <c r="L3" s="249"/>
      <c r="M3" s="249"/>
      <c r="N3" s="249"/>
      <c r="O3" s="249"/>
      <c r="P3" s="249"/>
      <c r="Q3" s="249"/>
      <c r="R3" s="249"/>
      <c r="S3" s="249"/>
    </row>
    <row r="4" spans="1:19" ht="16.149999999999999" customHeight="1">
      <c r="A4" s="248" t="s">
        <v>145</v>
      </c>
      <c r="B4" s="248"/>
      <c r="C4" s="248"/>
      <c r="D4" s="248"/>
      <c r="E4" s="248"/>
      <c r="F4" s="248"/>
      <c r="G4" s="248"/>
      <c r="H4" s="248"/>
      <c r="J4" s="249"/>
      <c r="K4" s="249"/>
      <c r="L4" s="249"/>
      <c r="M4" s="249"/>
      <c r="N4" s="249"/>
      <c r="O4" s="249"/>
      <c r="P4" s="249"/>
      <c r="Q4" s="249"/>
      <c r="R4" s="249"/>
      <c r="S4" s="249"/>
    </row>
    <row r="5" spans="1:19" ht="18.75" customHeight="1">
      <c r="A5" s="24" t="s">
        <v>78</v>
      </c>
      <c r="F5" s="25" t="s">
        <v>79</v>
      </c>
      <c r="G5" s="81" t="s">
        <v>146</v>
      </c>
      <c r="H5" s="25"/>
      <c r="I5" s="24"/>
      <c r="J5" s="249"/>
      <c r="K5" s="249"/>
      <c r="L5" s="249"/>
      <c r="M5" s="249"/>
      <c r="N5" s="249"/>
      <c r="O5" s="249"/>
      <c r="P5" s="249"/>
      <c r="Q5" s="249"/>
      <c r="R5" s="249"/>
      <c r="S5" s="249"/>
    </row>
    <row r="6" spans="1:19" ht="18.75" customHeight="1">
      <c r="A6" s="242">
        <f ca="1">TODAY()</f>
        <v>45411</v>
      </c>
      <c r="B6" s="242"/>
      <c r="C6" s="158">
        <f>リーグ公認申請書!M18</f>
        <v>0</v>
      </c>
      <c r="F6" s="26" t="s">
        <v>80</v>
      </c>
      <c r="G6" s="82" t="s">
        <v>1072</v>
      </c>
      <c r="H6" s="163" t="s">
        <v>1070</v>
      </c>
      <c r="I6" s="24"/>
      <c r="J6" s="249"/>
      <c r="K6" s="249"/>
      <c r="L6" s="249"/>
      <c r="M6" s="249"/>
      <c r="N6" s="249"/>
      <c r="O6" s="249"/>
      <c r="P6" s="249"/>
      <c r="Q6" s="249"/>
      <c r="R6" s="249"/>
      <c r="S6" s="249"/>
    </row>
    <row r="7" spans="1:19" ht="8.4499999999999993" customHeight="1">
      <c r="I7" s="24"/>
      <c r="J7" s="249"/>
      <c r="K7" s="249"/>
      <c r="L7" s="249"/>
      <c r="M7" s="249"/>
      <c r="N7" s="249"/>
      <c r="O7" s="249"/>
      <c r="P7" s="249"/>
      <c r="Q7" s="249"/>
      <c r="R7" s="249"/>
      <c r="S7" s="249"/>
    </row>
    <row r="8" spans="1:19" ht="13.5" customHeight="1" thickBot="1">
      <c r="A8" s="251" t="s">
        <v>81</v>
      </c>
      <c r="B8" s="251"/>
      <c r="C8" s="252">
        <f>リーグ公認申請書!D10</f>
        <v>0</v>
      </c>
      <c r="D8" s="253"/>
      <c r="E8" s="253"/>
      <c r="F8" s="253"/>
      <c r="G8" s="83" t="s">
        <v>82</v>
      </c>
      <c r="H8" s="164" t="e">
        <f>リーグ公認申請書!M20</f>
        <v>#N/A</v>
      </c>
      <c r="I8" s="24"/>
      <c r="J8" s="249"/>
      <c r="K8" s="249"/>
      <c r="L8" s="249"/>
      <c r="M8" s="249"/>
      <c r="N8" s="249"/>
      <c r="O8" s="249"/>
      <c r="P8" s="249"/>
      <c r="Q8" s="249"/>
      <c r="R8" s="249"/>
      <c r="S8" s="249"/>
    </row>
    <row r="9" spans="1:19" ht="12.95" customHeight="1">
      <c r="H9" s="254" t="s">
        <v>147</v>
      </c>
      <c r="I9" s="24"/>
      <c r="J9" s="249"/>
      <c r="K9" s="249"/>
      <c r="L9" s="249"/>
      <c r="M9" s="249"/>
      <c r="N9" s="249"/>
      <c r="O9" s="249"/>
      <c r="P9" s="249"/>
      <c r="Q9" s="249"/>
      <c r="R9" s="249"/>
      <c r="S9" s="249"/>
    </row>
    <row r="10" spans="1:19" ht="12.95" customHeight="1">
      <c r="A10" s="251" t="s">
        <v>83</v>
      </c>
      <c r="B10" s="251"/>
      <c r="C10" s="25">
        <f>リーグ公認申請書!M16</f>
        <v>0</v>
      </c>
      <c r="D10" s="225" t="s">
        <v>84</v>
      </c>
      <c r="E10" s="225"/>
      <c r="F10" s="242" t="str">
        <f>リーグ公認申請書!D31</f>
        <v>年　　月　　日</v>
      </c>
      <c r="G10" s="242"/>
      <c r="H10" s="255"/>
      <c r="I10" s="24"/>
      <c r="J10" s="249"/>
      <c r="K10" s="249"/>
      <c r="L10" s="249"/>
      <c r="M10" s="249"/>
      <c r="N10" s="249"/>
      <c r="O10" s="249"/>
      <c r="P10" s="249"/>
      <c r="Q10" s="249"/>
      <c r="R10" s="249"/>
      <c r="S10" s="249"/>
    </row>
    <row r="11" spans="1:19" ht="14.25" thickBot="1">
      <c r="F11" s="242" t="str">
        <f>リーグ公認申請書!K31</f>
        <v>年　　月　　日</v>
      </c>
      <c r="G11" s="242"/>
      <c r="H11" s="256"/>
      <c r="I11" s="24"/>
      <c r="J11" s="249"/>
      <c r="K11" s="249"/>
      <c r="L11" s="249"/>
      <c r="M11" s="249"/>
      <c r="N11" s="249"/>
      <c r="O11" s="249"/>
      <c r="P11" s="249"/>
      <c r="Q11" s="249"/>
      <c r="R11" s="249"/>
      <c r="S11" s="249"/>
    </row>
    <row r="12" spans="1:19" ht="14.25" thickBot="1">
      <c r="E12" s="28"/>
      <c r="F12" s="243">
        <f ca="1">TODAY()</f>
        <v>45411</v>
      </c>
      <c r="G12" s="243"/>
      <c r="H12" s="23" t="s">
        <v>148</v>
      </c>
      <c r="I12" s="24"/>
      <c r="J12" s="249"/>
      <c r="K12" s="249"/>
      <c r="L12" s="249"/>
      <c r="M12" s="249"/>
      <c r="N12" s="249"/>
      <c r="O12" s="249"/>
      <c r="P12" s="249"/>
      <c r="Q12" s="249"/>
      <c r="R12" s="249"/>
      <c r="S12" s="249"/>
    </row>
    <row r="13" spans="1:19" s="22" customFormat="1" ht="17.25" customHeight="1" thickBot="1">
      <c r="A13" s="29" t="s">
        <v>85</v>
      </c>
      <c r="B13" s="30" t="s">
        <v>149</v>
      </c>
      <c r="C13" s="80" t="s">
        <v>87</v>
      </c>
      <c r="D13" s="244" t="s">
        <v>88</v>
      </c>
      <c r="E13" s="245"/>
      <c r="F13" s="80" t="s">
        <v>89</v>
      </c>
      <c r="G13" s="80" t="s">
        <v>90</v>
      </c>
      <c r="H13" s="80" t="s">
        <v>91</v>
      </c>
      <c r="J13" s="249"/>
      <c r="K13" s="249"/>
      <c r="L13" s="249"/>
      <c r="M13" s="249"/>
      <c r="N13" s="249"/>
      <c r="O13" s="249"/>
      <c r="P13" s="249"/>
      <c r="Q13" s="249"/>
      <c r="R13" s="249"/>
      <c r="S13" s="249"/>
    </row>
    <row r="14" spans="1:19" ht="18.95" customHeight="1" thickTop="1">
      <c r="A14" s="84" t="str">
        <f>IFERROR(VLOOKUP(C14,会員!B3:$D$1800,2,FALSE),"")</f>
        <v/>
      </c>
      <c r="B14" s="85" t="str">
        <f>IFERROR(VLOOKUP(C14,会員!B3:$D$1800,3,FALSE),"")</f>
        <v/>
      </c>
      <c r="C14" s="86">
        <f>リーグ参加者名簿!G11</f>
        <v>0</v>
      </c>
      <c r="D14" s="246"/>
      <c r="E14" s="247"/>
      <c r="F14" s="159"/>
      <c r="G14" s="159"/>
      <c r="H14" s="159"/>
      <c r="J14" s="249"/>
      <c r="K14" s="249"/>
      <c r="L14" s="249"/>
      <c r="M14" s="249"/>
      <c r="N14" s="249"/>
      <c r="O14" s="249"/>
      <c r="P14" s="249"/>
      <c r="Q14" s="249"/>
      <c r="R14" s="249"/>
      <c r="S14" s="249"/>
    </row>
    <row r="15" spans="1:19" ht="18.95" customHeight="1">
      <c r="A15" s="87" t="str">
        <f>IFERROR(VLOOKUP(C15,会員!B4:$D$1800,2,FALSE),"")</f>
        <v/>
      </c>
      <c r="B15" s="88" t="str">
        <f>IFERROR(VLOOKUP(C15,会員!B4:$D$1800,3,FALSE),"")</f>
        <v/>
      </c>
      <c r="C15" s="89">
        <f>リーグ参加者名簿!G12</f>
        <v>0</v>
      </c>
      <c r="D15" s="236"/>
      <c r="E15" s="237"/>
      <c r="F15" s="160"/>
      <c r="G15" s="160"/>
      <c r="H15" s="160"/>
      <c r="J15" s="249"/>
      <c r="K15" s="249"/>
      <c r="L15" s="249"/>
      <c r="M15" s="249"/>
      <c r="N15" s="249"/>
      <c r="O15" s="249"/>
      <c r="P15" s="249"/>
      <c r="Q15" s="249"/>
      <c r="R15" s="249"/>
      <c r="S15" s="249"/>
    </row>
    <row r="16" spans="1:19" ht="18.95" customHeight="1">
      <c r="A16" s="87" t="str">
        <f>IFERROR(VLOOKUP(C16,会員!B5:$D$1800,2,FALSE),"")</f>
        <v/>
      </c>
      <c r="B16" s="88" t="str">
        <f>IFERROR(VLOOKUP(C16,会員!B5:$D$1800,3,FALSE),"")</f>
        <v/>
      </c>
      <c r="C16" s="89">
        <f>リーグ参加者名簿!G13</f>
        <v>0</v>
      </c>
      <c r="D16" s="236"/>
      <c r="E16" s="237"/>
      <c r="F16" s="160"/>
      <c r="G16" s="160"/>
      <c r="H16" s="160"/>
      <c r="J16" s="249"/>
      <c r="K16" s="249"/>
      <c r="L16" s="249"/>
      <c r="M16" s="249"/>
      <c r="N16" s="249"/>
      <c r="O16" s="249"/>
      <c r="P16" s="249"/>
      <c r="Q16" s="249"/>
      <c r="R16" s="249"/>
      <c r="S16" s="249"/>
    </row>
    <row r="17" spans="1:16" ht="18.95" customHeight="1" thickBot="1">
      <c r="A17" s="87" t="str">
        <f>IFERROR(VLOOKUP(C17,会員!B6:$D$1800,2,FALSE),"")</f>
        <v/>
      </c>
      <c r="B17" s="88" t="str">
        <f>IFERROR(VLOOKUP(C17,会員!B6:$D$1800,3,FALSE),"")</f>
        <v/>
      </c>
      <c r="C17" s="89">
        <f>リーグ参加者名簿!G14</f>
        <v>0</v>
      </c>
      <c r="D17" s="236"/>
      <c r="E17" s="237"/>
      <c r="F17" s="160"/>
      <c r="G17" s="160"/>
      <c r="H17" s="160"/>
      <c r="J17" s="22"/>
      <c r="K17" s="90" t="s">
        <v>150</v>
      </c>
      <c r="L17" s="90" t="s">
        <v>151</v>
      </c>
      <c r="M17" s="90"/>
      <c r="N17" s="90"/>
    </row>
    <row r="18" spans="1:16" ht="18.95" customHeight="1" thickBot="1">
      <c r="A18" s="91" t="str">
        <f>IFERROR(VLOOKUP(C18,会員!B7:$D$1800,2,FALSE),"")</f>
        <v/>
      </c>
      <c r="B18" s="92" t="str">
        <f>IFERROR(VLOOKUP(C18,会員!B7:$D$1800,3,FALSE),"")</f>
        <v/>
      </c>
      <c r="C18" s="93">
        <f>リーグ参加者名簿!G15</f>
        <v>0</v>
      </c>
      <c r="D18" s="228"/>
      <c r="E18" s="229"/>
      <c r="F18" s="161"/>
      <c r="G18" s="161"/>
      <c r="H18" s="161"/>
      <c r="J18" s="240" t="s">
        <v>152</v>
      </c>
      <c r="K18" s="94"/>
      <c r="L18" s="94"/>
      <c r="M18" s="94"/>
      <c r="N18" s="94"/>
      <c r="P18" s="223">
        <f>($K$18*22)+($L$18*22)+($M$18*22)+($K$19*11)+($L$19*11)+(N18*22)</f>
        <v>0</v>
      </c>
    </row>
    <row r="19" spans="1:16" ht="18.95" customHeight="1" thickBot="1">
      <c r="A19" s="95" t="str">
        <f>IFERROR(VLOOKUP(C19,会員!B8:$D$1800,2,FALSE),"")</f>
        <v/>
      </c>
      <c r="B19" s="96" t="str">
        <f>IFERROR(VLOOKUP(C19,会員!B8:$D$1800,3,FALSE),"")</f>
        <v/>
      </c>
      <c r="C19" s="97">
        <f>リーグ参加者名簿!G16</f>
        <v>0</v>
      </c>
      <c r="D19" s="238"/>
      <c r="E19" s="239"/>
      <c r="F19" s="162"/>
      <c r="G19" s="162"/>
      <c r="H19" s="162"/>
      <c r="J19" s="241"/>
      <c r="K19" s="94">
        <f>SUMIF($A$14:$A$43,"56-U",$F$14:$F$43)</f>
        <v>0</v>
      </c>
      <c r="L19" s="94">
        <f>SUMIF($A$14:$A$43,"54-U",$F$14:$F$43)</f>
        <v>0</v>
      </c>
      <c r="M19" s="94">
        <f>SUMIF($A$14:$A$43,"40-C",$F$14:$F$43)</f>
        <v>0</v>
      </c>
      <c r="N19" s="94">
        <f>SUMIF($A$14:$A$43,"55-U",$F$14:$F$43)</f>
        <v>0</v>
      </c>
      <c r="P19" s="224"/>
    </row>
    <row r="20" spans="1:16" ht="18.95" customHeight="1">
      <c r="A20" s="87" t="str">
        <f>IFERROR(VLOOKUP(C20,会員!B9:$D$1800,2,FALSE),"")</f>
        <v/>
      </c>
      <c r="B20" s="88" t="str">
        <f>IFERROR(VLOOKUP(C20,会員!B9:$D$1800,3,FALSE),"")</f>
        <v/>
      </c>
      <c r="C20" s="89">
        <f>リーグ参加者名簿!G17</f>
        <v>0</v>
      </c>
      <c r="D20" s="236"/>
      <c r="E20" s="237"/>
      <c r="F20" s="160"/>
      <c r="G20" s="160"/>
      <c r="H20" s="160"/>
    </row>
    <row r="21" spans="1:16" ht="18.95" customHeight="1" thickBot="1">
      <c r="A21" s="87" t="str">
        <f>IFERROR(VLOOKUP(C21,会員!B10:$D$1800,2,FALSE),"")</f>
        <v/>
      </c>
      <c r="B21" s="88" t="str">
        <f>IFERROR(VLOOKUP(C21,会員!B10:$D$1800,3,FALSE),"")</f>
        <v/>
      </c>
      <c r="C21" s="89">
        <f>リーグ参加者名簿!G18</f>
        <v>0</v>
      </c>
      <c r="D21" s="236"/>
      <c r="E21" s="237"/>
      <c r="F21" s="160"/>
      <c r="G21" s="160"/>
      <c r="H21" s="160"/>
      <c r="J21" s="22" t="s">
        <v>153</v>
      </c>
      <c r="K21" s="90" t="s">
        <v>119</v>
      </c>
      <c r="L21" s="90" t="s">
        <v>120</v>
      </c>
      <c r="M21" s="90" t="s">
        <v>121</v>
      </c>
      <c r="N21" s="90" t="s">
        <v>122</v>
      </c>
    </row>
    <row r="22" spans="1:16" ht="18.95" customHeight="1">
      <c r="A22" s="87" t="str">
        <f>IFERROR(VLOOKUP(C22,会員!B11:$D$1800,2,FALSE),"")</f>
        <v/>
      </c>
      <c r="B22" s="88" t="str">
        <f>IFERROR(VLOOKUP(C22,会員!B11:$D$1800,3,FALSE),"")</f>
        <v/>
      </c>
      <c r="C22" s="89">
        <f>リーグ参加者名簿!G19</f>
        <v>0</v>
      </c>
      <c r="D22" s="236"/>
      <c r="E22" s="237"/>
      <c r="F22" s="160"/>
      <c r="G22" s="160"/>
      <c r="H22" s="160"/>
      <c r="J22" s="94" t="s">
        <v>94</v>
      </c>
      <c r="K22" s="94">
        <f>SUMIF($A$14:$A$43,"40-A",$F$14:$F$43)</f>
        <v>0</v>
      </c>
      <c r="L22" s="94">
        <f>SUMIF($A$14:$A$43,"40-B",$F$14:$F$43)</f>
        <v>0</v>
      </c>
      <c r="M22" s="94">
        <f>SUMIF($A$14:$A$43,"40-C",$F$14:$F$43)</f>
        <v>0</v>
      </c>
      <c r="N22" s="94">
        <f>SUMIF($A$14:$A$43,"55-U",$F$14:$F$43)</f>
        <v>0</v>
      </c>
      <c r="P22" s="223">
        <f>($K$22*22)+($L$22*22)+($M$22*22)+($K$23*11)+($L$23*11)+(N22*22)</f>
        <v>0</v>
      </c>
    </row>
    <row r="23" spans="1:16" ht="18.95" customHeight="1" thickBot="1">
      <c r="A23" s="98" t="str">
        <f>IFERROR(VLOOKUP(C23,会員!B12:$D$1800,2,FALSE),"")</f>
        <v/>
      </c>
      <c r="B23" s="99" t="str">
        <f>IFERROR(VLOOKUP(C23,会員!B12:$D$1800,3,FALSE),"")</f>
        <v/>
      </c>
      <c r="C23" s="93">
        <f>リーグ参加者名簿!G20</f>
        <v>0</v>
      </c>
      <c r="D23" s="228"/>
      <c r="E23" s="229"/>
      <c r="F23" s="161"/>
      <c r="G23" s="161"/>
      <c r="H23" s="161"/>
      <c r="J23" s="100" t="s">
        <v>96</v>
      </c>
      <c r="K23" s="100">
        <f>SUMIF($A$14:$A$43,"40-J",$F$14:$F$43)</f>
        <v>0</v>
      </c>
      <c r="L23" s="100">
        <f>SUMIF($A$14:$A$43,"40-H",$F$14:$F$43)</f>
        <v>0</v>
      </c>
      <c r="M23" s="100"/>
      <c r="N23" s="100"/>
      <c r="P23" s="224"/>
    </row>
    <row r="24" spans="1:16" ht="18.95" customHeight="1" thickBot="1">
      <c r="A24" s="95" t="str">
        <f>IFERROR(VLOOKUP(C24,会員!B13:$D$1800,2,FALSE),"")</f>
        <v/>
      </c>
      <c r="B24" s="96" t="str">
        <f>IFERROR(VLOOKUP(C24,会員!B13:$D$1800,3,FALSE),"")</f>
        <v/>
      </c>
      <c r="C24" s="97">
        <f>リーグ参加者名簿!G21</f>
        <v>0</v>
      </c>
      <c r="D24" s="238"/>
      <c r="E24" s="239"/>
      <c r="F24" s="162"/>
      <c r="G24" s="162"/>
      <c r="H24" s="162"/>
      <c r="J24" s="22" t="s">
        <v>154</v>
      </c>
      <c r="K24" s="90" t="s">
        <v>119</v>
      </c>
      <c r="L24" s="90" t="s">
        <v>120</v>
      </c>
      <c r="M24" s="90" t="s">
        <v>121</v>
      </c>
      <c r="N24" s="90" t="s">
        <v>122</v>
      </c>
    </row>
    <row r="25" spans="1:16" ht="18.95" customHeight="1">
      <c r="A25" s="87" t="str">
        <f>IFERROR(VLOOKUP(C25,会員!B14:$D$1800,2,FALSE),"")</f>
        <v/>
      </c>
      <c r="B25" s="88" t="str">
        <f>IFERROR(VLOOKUP(C25,会員!B14:$D$1800,3,FALSE),"")</f>
        <v/>
      </c>
      <c r="C25" s="89">
        <f>リーグ参加者名簿!G22</f>
        <v>0</v>
      </c>
      <c r="D25" s="236"/>
      <c r="E25" s="237"/>
      <c r="F25" s="160"/>
      <c r="G25" s="160"/>
      <c r="H25" s="160"/>
      <c r="J25" s="94" t="s">
        <v>94</v>
      </c>
      <c r="K25" s="94">
        <f>SUMIF($A$14:$A$43,"41-A",$F$14:$F$43)</f>
        <v>0</v>
      </c>
      <c r="L25" s="94">
        <f>SUMIF($A$14:$A$43,"41-B",$F$14:$F$43)</f>
        <v>0</v>
      </c>
      <c r="M25" s="94">
        <f>SUMIF($A$14:$A$43,"41-C",$F$14:$F$43)</f>
        <v>0</v>
      </c>
      <c r="N25" s="94">
        <f>SUMIF($A$14:$A$43,"55-U",$F$14:$F$43)</f>
        <v>0</v>
      </c>
      <c r="P25" s="223">
        <f>($K$25*22)+($L$25*22)+($M$25*22)+($K$26*11)+($L$26*11)+(N25*22)</f>
        <v>0</v>
      </c>
    </row>
    <row r="26" spans="1:16" ht="18.95" customHeight="1" thickBot="1">
      <c r="A26" s="87" t="str">
        <f>IFERROR(VLOOKUP(C26,会員!B15:$D$1800,2,FALSE),"")</f>
        <v/>
      </c>
      <c r="B26" s="88" t="str">
        <f>IFERROR(VLOOKUP(C26,会員!B15:$D$1800,3,FALSE),"")</f>
        <v/>
      </c>
      <c r="C26" s="89">
        <f>リーグ参加者名簿!G23</f>
        <v>0</v>
      </c>
      <c r="D26" s="236"/>
      <c r="E26" s="237"/>
      <c r="F26" s="160"/>
      <c r="G26" s="160"/>
      <c r="H26" s="160"/>
      <c r="J26" s="100" t="s">
        <v>96</v>
      </c>
      <c r="K26" s="100">
        <f>SUMIF($A$14:$A$43,"41-J",$F$14:$F$43)</f>
        <v>0</v>
      </c>
      <c r="L26" s="100">
        <f>SUMIF($A$14:$A$43,"41-H",$F$14:$F$43)</f>
        <v>0</v>
      </c>
      <c r="M26" s="100"/>
      <c r="N26" s="100"/>
      <c r="P26" s="224"/>
    </row>
    <row r="27" spans="1:16" ht="18.95" customHeight="1" thickBot="1">
      <c r="A27" s="87" t="str">
        <f>IFERROR(VLOOKUP(C27,会員!B16:$D$1800,2,FALSE),"")</f>
        <v/>
      </c>
      <c r="B27" s="88" t="str">
        <f>IFERROR(VLOOKUP(C27,会員!B16:$D$1800,3,FALSE),"")</f>
        <v/>
      </c>
      <c r="C27" s="89">
        <f>リーグ参加者名簿!G24</f>
        <v>0</v>
      </c>
      <c r="D27" s="236"/>
      <c r="E27" s="237"/>
      <c r="F27" s="160"/>
      <c r="G27" s="160"/>
      <c r="H27" s="160"/>
      <c r="J27" s="22" t="s">
        <v>155</v>
      </c>
      <c r="K27" s="90" t="s">
        <v>119</v>
      </c>
      <c r="L27" s="90" t="s">
        <v>120</v>
      </c>
      <c r="M27" s="90" t="s">
        <v>121</v>
      </c>
      <c r="N27" s="90" t="s">
        <v>122</v>
      </c>
    </row>
    <row r="28" spans="1:16" ht="18.95" customHeight="1" thickBot="1">
      <c r="A28" s="91" t="str">
        <f>IFERROR(VLOOKUP(C28,会員!B17:$D$1800,2,FALSE),"")</f>
        <v/>
      </c>
      <c r="B28" s="92" t="str">
        <f>IFERROR(VLOOKUP(C28,会員!B17:$D$1800,3,FALSE),"")</f>
        <v/>
      </c>
      <c r="C28" s="93">
        <f>リーグ参加者名簿!G25</f>
        <v>0</v>
      </c>
      <c r="D28" s="228"/>
      <c r="E28" s="229"/>
      <c r="F28" s="161"/>
      <c r="G28" s="161"/>
      <c r="H28" s="161"/>
      <c r="J28" s="94" t="s">
        <v>94</v>
      </c>
      <c r="K28" s="94">
        <f>SUMIF($A$14:$A$43,"42-A",$F$14:$F$43)</f>
        <v>0</v>
      </c>
      <c r="L28" s="94">
        <f>SUMIF($A$14:$A$43,"42-B",$F$14:$F$43)</f>
        <v>0</v>
      </c>
      <c r="M28" s="94">
        <f>SUMIF($A$14:$A$43,"42-C",$F$14:$F$43)</f>
        <v>0</v>
      </c>
      <c r="N28" s="94">
        <f>SUMIF($A$14:$A$43,"55-U",$F$14:$F$43)</f>
        <v>0</v>
      </c>
      <c r="P28" s="223">
        <f>($K$28*22)+($L$28*22)+($M$28*22)+($K$29*11)+($L$29*11)+(N28*22)</f>
        <v>0</v>
      </c>
    </row>
    <row r="29" spans="1:16" ht="18.95" customHeight="1" thickBot="1">
      <c r="A29" s="95" t="str">
        <f>IFERROR(VLOOKUP(C29,会員!B18:$D$1800,2,FALSE),"")</f>
        <v/>
      </c>
      <c r="B29" s="96" t="str">
        <f>IFERROR(VLOOKUP(C29,会員!B18:$D$1800,3,FALSE),"")</f>
        <v/>
      </c>
      <c r="C29" s="97">
        <f>リーグ参加者名簿!G26</f>
        <v>0</v>
      </c>
      <c r="D29" s="238"/>
      <c r="E29" s="239"/>
      <c r="F29" s="162"/>
      <c r="G29" s="162"/>
      <c r="H29" s="162"/>
      <c r="J29" s="100" t="s">
        <v>96</v>
      </c>
      <c r="K29" s="100">
        <f>SUMIF($A$14:$A$43,"42-J",$F$14:$F$43)</f>
        <v>0</v>
      </c>
      <c r="L29" s="100">
        <f>SUMIF($A$14:$A$43,"42-H",$F$14:$F$43)</f>
        <v>0</v>
      </c>
      <c r="M29" s="100"/>
      <c r="N29" s="100"/>
      <c r="P29" s="224"/>
    </row>
    <row r="30" spans="1:16" ht="18.95" customHeight="1" thickBot="1">
      <c r="A30" s="87" t="str">
        <f>IFERROR(VLOOKUP(C30,会員!B19:$D$1800,2,FALSE),"")</f>
        <v/>
      </c>
      <c r="B30" s="88" t="str">
        <f>IFERROR(VLOOKUP(C30,会員!B19:$D$1800,3,FALSE),"")</f>
        <v/>
      </c>
      <c r="C30" s="89">
        <f>リーグ参加者名簿!G27</f>
        <v>0</v>
      </c>
      <c r="D30" s="236"/>
      <c r="E30" s="237"/>
      <c r="F30" s="160"/>
      <c r="G30" s="160"/>
      <c r="H30" s="160"/>
      <c r="J30" s="22" t="s">
        <v>156</v>
      </c>
      <c r="K30" s="90" t="s">
        <v>119</v>
      </c>
      <c r="L30" s="90" t="s">
        <v>120</v>
      </c>
      <c r="M30" s="90" t="s">
        <v>121</v>
      </c>
      <c r="N30" s="90" t="s">
        <v>122</v>
      </c>
    </row>
    <row r="31" spans="1:16" ht="18.95" customHeight="1">
      <c r="A31" s="87" t="str">
        <f>IFERROR(VLOOKUP(C31,会員!B20:$D$1800,2,FALSE),"")</f>
        <v/>
      </c>
      <c r="B31" s="88" t="str">
        <f>IFERROR(VLOOKUP(C31,会員!B20:$D$1800,3,FALSE),"")</f>
        <v/>
      </c>
      <c r="C31" s="89">
        <f>リーグ参加者名簿!G28</f>
        <v>0</v>
      </c>
      <c r="D31" s="236"/>
      <c r="E31" s="237"/>
      <c r="F31" s="160"/>
      <c r="G31" s="160"/>
      <c r="H31" s="160"/>
      <c r="J31" s="94" t="s">
        <v>94</v>
      </c>
      <c r="K31" s="94">
        <f>SUMIF($A$14:$A$43,"43-A",$F$14:$F$43)</f>
        <v>0</v>
      </c>
      <c r="L31" s="94">
        <f>SUMIF($A$14:$A$43,"43-B",$F$14:$F$43)</f>
        <v>0</v>
      </c>
      <c r="M31" s="94">
        <f>SUMIF($A$14:$A$43,"43-C",$F$14:$F$43)</f>
        <v>0</v>
      </c>
      <c r="N31" s="94">
        <f>SUMIF($A$14:$A$43,"55-U",$F$14:$F$43)</f>
        <v>0</v>
      </c>
      <c r="P31" s="223">
        <f>($K$31*22)+($L$31*22)+($M$31*22)+($K$32*11)+($L$32*11)+(N31*22)</f>
        <v>0</v>
      </c>
    </row>
    <row r="32" spans="1:16" ht="18.95" customHeight="1" thickBot="1">
      <c r="A32" s="87" t="str">
        <f>IFERROR(VLOOKUP(C32,会員!B21:$D$1800,2,FALSE),"")</f>
        <v/>
      </c>
      <c r="B32" s="88" t="str">
        <f>IFERROR(VLOOKUP(C32,会員!B21:$D$1800,3,FALSE),"")</f>
        <v/>
      </c>
      <c r="C32" s="89">
        <f>リーグ参加者名簿!G29</f>
        <v>0</v>
      </c>
      <c r="D32" s="236"/>
      <c r="E32" s="237"/>
      <c r="F32" s="160"/>
      <c r="G32" s="160"/>
      <c r="H32" s="160"/>
      <c r="J32" s="100" t="s">
        <v>96</v>
      </c>
      <c r="K32" s="100">
        <f>SUMIF($A$14:$A$43,"43-J",$F$14:$F$43)</f>
        <v>0</v>
      </c>
      <c r="L32" s="100">
        <f>SUMIF($A$14:$A$43,"43-H",$F$14:$F$43)</f>
        <v>0</v>
      </c>
      <c r="M32" s="100"/>
      <c r="N32" s="100"/>
      <c r="P32" s="224"/>
    </row>
    <row r="33" spans="1:22" ht="18.95" customHeight="1" thickBot="1">
      <c r="A33" s="91" t="str">
        <f>IFERROR(VLOOKUP(C33,会員!B22:$D$1800,2,FALSE),"")</f>
        <v/>
      </c>
      <c r="B33" s="92" t="str">
        <f>IFERROR(VLOOKUP(C33,会員!B22:$D$1800,3,FALSE),"")</f>
        <v/>
      </c>
      <c r="C33" s="93">
        <f>リーグ参加者名簿!G30</f>
        <v>0</v>
      </c>
      <c r="D33" s="228"/>
      <c r="E33" s="229"/>
      <c r="F33" s="161"/>
      <c r="G33" s="161"/>
      <c r="H33" s="161"/>
      <c r="J33" s="22" t="s">
        <v>157</v>
      </c>
      <c r="K33" s="90" t="s">
        <v>119</v>
      </c>
      <c r="L33" s="90" t="s">
        <v>120</v>
      </c>
      <c r="M33" s="90" t="s">
        <v>121</v>
      </c>
      <c r="N33" s="90" t="s">
        <v>122</v>
      </c>
    </row>
    <row r="34" spans="1:22" ht="18.95" customHeight="1">
      <c r="A34" s="95" t="str">
        <f>IFERROR(VLOOKUP(C34,会員!B23:$D$1800,2,FALSE),"")</f>
        <v/>
      </c>
      <c r="B34" s="96" t="str">
        <f>IFERROR(VLOOKUP(C34,会員!B23:$D$1800,3,FALSE),"")</f>
        <v/>
      </c>
      <c r="C34" s="97">
        <f>リーグ参加者名簿!G31</f>
        <v>0</v>
      </c>
      <c r="D34" s="238"/>
      <c r="E34" s="239"/>
      <c r="F34" s="162"/>
      <c r="G34" s="162"/>
      <c r="H34" s="162"/>
      <c r="J34" s="94" t="s">
        <v>94</v>
      </c>
      <c r="K34" s="94">
        <f>SUMIF($A$14:$A$43,"44-A",$F$14:$F$43)</f>
        <v>0</v>
      </c>
      <c r="L34" s="94">
        <f>SUMIF($A$14:$A$43,"44-B",$F$14:$F$43)</f>
        <v>0</v>
      </c>
      <c r="M34" s="94">
        <f>SUMIF($A$14:$A$43,"44-C",$F$14:$F$43)</f>
        <v>0</v>
      </c>
      <c r="N34" s="94">
        <f>SUMIF($A$14:$A$43,"55-U",$F$14:$F$43)</f>
        <v>0</v>
      </c>
      <c r="P34" s="223">
        <f>($K$34*22)+($L$34*22)+($M$34*22)+($K$35*11)+($L$35*11)+(N34*22)</f>
        <v>0</v>
      </c>
    </row>
    <row r="35" spans="1:22" ht="18.95" customHeight="1" thickBot="1">
      <c r="A35" s="87" t="str">
        <f>IFERROR(VLOOKUP(C35,会員!B24:$D$1800,2,FALSE),"")</f>
        <v/>
      </c>
      <c r="B35" s="88" t="str">
        <f>IFERROR(VLOOKUP(C35,会員!B24:$D$1800,3,FALSE),"")</f>
        <v/>
      </c>
      <c r="C35" s="89">
        <f>リーグ参加者名簿!G32</f>
        <v>0</v>
      </c>
      <c r="D35" s="236"/>
      <c r="E35" s="237"/>
      <c r="F35" s="160"/>
      <c r="G35" s="160"/>
      <c r="H35" s="160"/>
      <c r="J35" s="100" t="s">
        <v>96</v>
      </c>
      <c r="K35" s="100">
        <f>SUMIF($A$14:$A$43,"44-J",$F$14:$F$43)</f>
        <v>0</v>
      </c>
      <c r="L35" s="100">
        <f>SUMIF($A$14:$A$43,"44-H",$F$14:$F$43)</f>
        <v>0</v>
      </c>
      <c r="M35" s="100"/>
      <c r="N35" s="100"/>
      <c r="P35" s="224"/>
    </row>
    <row r="36" spans="1:22" ht="18.95" customHeight="1" thickBot="1">
      <c r="A36" s="87" t="str">
        <f>IFERROR(VLOOKUP(C36,会員!B25:$D$1800,2,FALSE),"")</f>
        <v/>
      </c>
      <c r="B36" s="88" t="str">
        <f>IFERROR(VLOOKUP(C36,会員!B25:$D$1800,3,FALSE),"")</f>
        <v/>
      </c>
      <c r="C36" s="89">
        <f>リーグ参加者名簿!G33</f>
        <v>0</v>
      </c>
      <c r="D36" s="236"/>
      <c r="E36" s="237"/>
      <c r="F36" s="160"/>
      <c r="G36" s="160"/>
      <c r="H36" s="160"/>
      <c r="J36" s="22" t="s">
        <v>158</v>
      </c>
      <c r="K36" s="90" t="s">
        <v>119</v>
      </c>
      <c r="L36" s="90" t="s">
        <v>120</v>
      </c>
      <c r="M36" s="90" t="s">
        <v>121</v>
      </c>
      <c r="N36" s="90" t="s">
        <v>122</v>
      </c>
    </row>
    <row r="37" spans="1:22" ht="18.95" customHeight="1">
      <c r="A37" s="87" t="str">
        <f>IFERROR(VLOOKUP(C37,会員!B26:$D$1800,2,FALSE),"")</f>
        <v/>
      </c>
      <c r="B37" s="88" t="str">
        <f>IFERROR(VLOOKUP(C37,会員!B26:$D$1800,3,FALSE),"")</f>
        <v/>
      </c>
      <c r="C37" s="89">
        <f>リーグ参加者名簿!G34</f>
        <v>0</v>
      </c>
      <c r="D37" s="236"/>
      <c r="E37" s="237"/>
      <c r="F37" s="160"/>
      <c r="G37" s="160"/>
      <c r="H37" s="160"/>
      <c r="J37" s="94" t="s">
        <v>94</v>
      </c>
      <c r="K37" s="94">
        <f>SUMIF($A$14:$A$43,"45-A",$F$14:$F$43)</f>
        <v>0</v>
      </c>
      <c r="L37" s="94">
        <f>SUMIF($A$14:$A$43,"45-B",$F$14:$F$43)</f>
        <v>0</v>
      </c>
      <c r="M37" s="94">
        <f>SUMIF($A$14:$A$43,"45-C",$F$14:$F$43)</f>
        <v>0</v>
      </c>
      <c r="N37" s="94">
        <f>SUMIF($A$14:$A$43,"55-U",$F$14:$F$43)</f>
        <v>0</v>
      </c>
      <c r="P37" s="223">
        <f>($K$37*22)+($L$37*22)+($M$37*22)+($K$38*11)+($L$38*11)+(N37*22)</f>
        <v>0</v>
      </c>
    </row>
    <row r="38" spans="1:22" ht="18.95" customHeight="1" thickBot="1">
      <c r="A38" s="91" t="str">
        <f>IFERROR(VLOOKUP(C38,会員!B27:$D$1800,2,FALSE),"")</f>
        <v/>
      </c>
      <c r="B38" s="92" t="str">
        <f>IFERROR(VLOOKUP(C38,会員!B27:$D$1800,3,FALSE),"")</f>
        <v/>
      </c>
      <c r="C38" s="93">
        <f>リーグ参加者名簿!G35</f>
        <v>0</v>
      </c>
      <c r="D38" s="228"/>
      <c r="E38" s="229"/>
      <c r="F38" s="161"/>
      <c r="G38" s="161"/>
      <c r="H38" s="161"/>
      <c r="J38" s="100" t="s">
        <v>96</v>
      </c>
      <c r="K38" s="100">
        <f>SUMIF($A$14:$A$43,"45-J",$F$14:$F$43)</f>
        <v>0</v>
      </c>
      <c r="L38" s="100">
        <f>SUMIF($A$14:$A$43,"45-H",$F$14:$F$43)</f>
        <v>0</v>
      </c>
      <c r="M38" s="100"/>
      <c r="N38" s="100"/>
      <c r="P38" s="224"/>
    </row>
    <row r="39" spans="1:22" ht="18.95" customHeight="1" thickBot="1">
      <c r="A39" s="95" t="str">
        <f>IFERROR(VLOOKUP(C39,会員!B28:$D$1800,2,FALSE),"")</f>
        <v/>
      </c>
      <c r="B39" s="96" t="str">
        <f>IFERROR(VLOOKUP(C39,会員!B28:$D$1800,3,FALSE),"")</f>
        <v/>
      </c>
      <c r="C39" s="97">
        <f>リーグ参加者名簿!G36</f>
        <v>0</v>
      </c>
      <c r="D39" s="238"/>
      <c r="E39" s="239"/>
      <c r="F39" s="162"/>
      <c r="G39" s="162"/>
      <c r="H39" s="162"/>
      <c r="J39" s="22" t="s">
        <v>159</v>
      </c>
      <c r="K39" s="90" t="s">
        <v>119</v>
      </c>
      <c r="L39" s="90" t="s">
        <v>120</v>
      </c>
      <c r="M39" s="90" t="s">
        <v>121</v>
      </c>
      <c r="N39" s="90" t="s">
        <v>122</v>
      </c>
    </row>
    <row r="40" spans="1:22" ht="18.95" customHeight="1">
      <c r="A40" s="87" t="str">
        <f>IFERROR(VLOOKUP(C40,会員!B29:$D$1800,2,FALSE),"")</f>
        <v/>
      </c>
      <c r="B40" s="88" t="str">
        <f>IFERROR(VLOOKUP(C40,会員!B29:$D$1800,3,FALSE),"")</f>
        <v/>
      </c>
      <c r="C40" s="89">
        <f>リーグ参加者名簿!G37</f>
        <v>0</v>
      </c>
      <c r="D40" s="236"/>
      <c r="E40" s="237"/>
      <c r="F40" s="160"/>
      <c r="G40" s="160"/>
      <c r="H40" s="160"/>
      <c r="J40" s="94" t="s">
        <v>94</v>
      </c>
      <c r="K40" s="94">
        <f>SUMIF($A$14:$A$43,"46-A",$F$14:$F$43)</f>
        <v>0</v>
      </c>
      <c r="L40" s="94">
        <f>SUMIF($A$14:$A$43,"46-B",$F$14:$F$43)</f>
        <v>0</v>
      </c>
      <c r="M40" s="94">
        <f>SUMIF($A$14:$A$43,"46-C",$F$14:$F$43)</f>
        <v>0</v>
      </c>
      <c r="N40" s="94">
        <f>SUMIF($A$14:$A$43,"55-U",$F$14:$F$43)</f>
        <v>0</v>
      </c>
      <c r="P40" s="223">
        <f>($K$40*22)+($L$40*22)+($M$40*22)+($K$41*11)+($L$41*11)+(N40*22)</f>
        <v>0</v>
      </c>
    </row>
    <row r="41" spans="1:22" ht="18.95" customHeight="1" thickBot="1">
      <c r="A41" s="87" t="str">
        <f>IFERROR(VLOOKUP(C41,会員!B30:$D$1800,2,FALSE),"")</f>
        <v/>
      </c>
      <c r="B41" s="88" t="str">
        <f>IFERROR(VLOOKUP(C41,会員!B30:$D$1800,3,FALSE),"")</f>
        <v/>
      </c>
      <c r="C41" s="89">
        <f>リーグ参加者名簿!G38</f>
        <v>0</v>
      </c>
      <c r="D41" s="236"/>
      <c r="E41" s="237"/>
      <c r="F41" s="160"/>
      <c r="G41" s="160"/>
      <c r="H41" s="160"/>
      <c r="J41" s="100" t="s">
        <v>96</v>
      </c>
      <c r="K41" s="100">
        <f>SUMIF($A$14:$A$43,"46-J",$F$14:$F$43)</f>
        <v>0</v>
      </c>
      <c r="L41" s="100">
        <f>SUMIF($A$14:$A$43,"46-H",$F$14:$F$43)</f>
        <v>0</v>
      </c>
      <c r="M41" s="100"/>
      <c r="N41" s="100"/>
      <c r="P41" s="224"/>
    </row>
    <row r="42" spans="1:22" ht="18.95" customHeight="1" thickBot="1">
      <c r="A42" s="87" t="str">
        <f>IFERROR(VLOOKUP(C42,会員!B31:$D$1800,2,FALSE),"")</f>
        <v/>
      </c>
      <c r="B42" s="88" t="str">
        <f>IFERROR(VLOOKUP(C42,会員!B31:$D$1800,3,FALSE),"")</f>
        <v/>
      </c>
      <c r="C42" s="89">
        <f>リーグ参加者名簿!G39</f>
        <v>0</v>
      </c>
      <c r="D42" s="236"/>
      <c r="E42" s="237"/>
      <c r="F42" s="160"/>
      <c r="G42" s="160"/>
      <c r="H42" s="160"/>
      <c r="J42" s="22" t="s">
        <v>160</v>
      </c>
      <c r="K42" s="90" t="s">
        <v>119</v>
      </c>
      <c r="L42" s="90" t="s">
        <v>120</v>
      </c>
      <c r="M42" s="90" t="s">
        <v>121</v>
      </c>
      <c r="N42" s="90" t="s">
        <v>122</v>
      </c>
    </row>
    <row r="43" spans="1:22" ht="18.95" customHeight="1" thickBot="1">
      <c r="A43" s="91" t="str">
        <f>IFERROR(VLOOKUP(C43,会員!B32:$D$1800,2,FALSE),"")</f>
        <v/>
      </c>
      <c r="B43" s="92" t="str">
        <f>IFERROR(VLOOKUP(C43,会員!B32:$D$1800,3,FALSE),"")</f>
        <v/>
      </c>
      <c r="C43" s="93">
        <f>リーグ参加者名簿!G40</f>
        <v>0</v>
      </c>
      <c r="D43" s="228"/>
      <c r="E43" s="229"/>
      <c r="F43" s="161"/>
      <c r="G43" s="161"/>
      <c r="H43" s="161"/>
      <c r="J43" s="94" t="s">
        <v>94</v>
      </c>
      <c r="K43" s="94">
        <f>SUMIF($A$14:$A$43,"47-A",$F$14:$F$43)</f>
        <v>0</v>
      </c>
      <c r="L43" s="94">
        <f>SUMIF($A$14:$A$43,"47-B",$F$14:$F$43)</f>
        <v>0</v>
      </c>
      <c r="M43" s="94">
        <f>SUMIF($A$14:$A$43,"47-C",$F$14:$F$43)</f>
        <v>0</v>
      </c>
      <c r="N43" s="94">
        <f>SUMIF($A$14:$A$43,"55-U",$F$14:$F$43)</f>
        <v>0</v>
      </c>
      <c r="P43" s="223">
        <f>($K$43*22)+($L$43*22)+($M$43*22)+($K$44*11)+($L$44*11)+(N43*22)</f>
        <v>0</v>
      </c>
    </row>
    <row r="44" spans="1:22" ht="14.45" customHeight="1" thickBot="1">
      <c r="A44" s="230" t="s">
        <v>92</v>
      </c>
      <c r="B44" s="232">
        <f>リーグ参加者名簿!U1</f>
        <v>0</v>
      </c>
      <c r="C44" s="226" t="s">
        <v>93</v>
      </c>
      <c r="D44" s="94" t="s">
        <v>94</v>
      </c>
      <c r="E44" s="101">
        <f>SUM(K50,'原紙 (2)'!K50:K51,'原紙 (3)'!K50:K51,'原紙 (4)'!K50:K51,'原紙 (5)'!K50:K51,'原紙 (6)'!K50:K51,'原紙 (7)'!K50:K51,'原紙 (8)'!K50:K51)</f>
        <v>0</v>
      </c>
      <c r="F44" s="226" t="s">
        <v>1073</v>
      </c>
      <c r="G44" s="223">
        <f>SUM(K47,'原紙 (2)'!K47:K48,'原紙 (3)'!K47:K48,'原紙 (4)'!K47:K48,'原紙 (5)'!K47:K48,'原紙 (6)'!K47:K48,'原紙 (7)'!K47:K48,'原紙 (8)'!K47:K48)</f>
        <v>0</v>
      </c>
      <c r="H44" s="234" t="s">
        <v>95</v>
      </c>
      <c r="J44" s="100" t="s">
        <v>96</v>
      </c>
      <c r="K44" s="100">
        <f>SUMIF($A$14:$A$43,"47-J",$F$14:$F$43)</f>
        <v>0</v>
      </c>
      <c r="L44" s="100">
        <f>SUMIF($A$14:$A$43,"47-H",$F$14:$F$43)</f>
        <v>0</v>
      </c>
      <c r="M44" s="100"/>
      <c r="N44" s="100"/>
      <c r="P44" s="224"/>
    </row>
    <row r="45" spans="1:22" ht="14.45" customHeight="1" thickBot="1">
      <c r="A45" s="231"/>
      <c r="B45" s="233"/>
      <c r="C45" s="227"/>
      <c r="D45" s="100" t="s">
        <v>161</v>
      </c>
      <c r="E45" s="102">
        <f>SUM(K53,'原紙 (2)'!K53:K54,'原紙 (3)'!K53:K54,'原紙 (4)'!K53:K54,'原紙 (5)'!K53:K54,'原紙 (6)'!K53:K54,'原紙 (7)'!K53:K54,'原紙 (8)'!K53:K54)</f>
        <v>0</v>
      </c>
      <c r="F45" s="227"/>
      <c r="G45" s="224"/>
      <c r="H45" s="235"/>
      <c r="K45" s="90" t="s">
        <v>123</v>
      </c>
      <c r="L45" s="90" t="s">
        <v>124</v>
      </c>
    </row>
    <row r="46" spans="1:22" ht="14.25" thickBot="1"/>
    <row r="47" spans="1:22">
      <c r="E47" s="103" t="s">
        <v>97</v>
      </c>
      <c r="F47" s="104"/>
      <c r="G47" s="104"/>
      <c r="H47" s="32"/>
      <c r="J47" s="226" t="s">
        <v>125</v>
      </c>
      <c r="K47" s="223">
        <f>P22+P25+P28+P31+P34+P37+P40+P43+P18</f>
        <v>0</v>
      </c>
      <c r="M47" s="225" t="s">
        <v>126</v>
      </c>
      <c r="N47" s="225"/>
    </row>
    <row r="48" spans="1:22" ht="14.25" thickBot="1">
      <c r="E48" s="33"/>
      <c r="F48" s="79"/>
      <c r="G48" s="22">
        <f>リーグ公認申請書!H39</f>
        <v>0</v>
      </c>
      <c r="H48" s="61" t="s">
        <v>127</v>
      </c>
      <c r="J48" s="227"/>
      <c r="K48" s="224"/>
      <c r="M48" s="225"/>
      <c r="N48" s="225"/>
      <c r="V48" s="24"/>
    </row>
    <row r="49" spans="5:14" ht="14.25" thickBot="1">
      <c r="E49" s="33" t="str">
        <f>リーグ公認申請書!B42</f>
        <v>立会審判員名</v>
      </c>
      <c r="H49" s="105"/>
    </row>
    <row r="50" spans="5:14">
      <c r="E50" s="167" t="str">
        <f>リーグ公認申請書!B43</f>
        <v>（ 第 ３ 種 ）</v>
      </c>
      <c r="G50" s="22">
        <f>リーグ公認申請書!H42</f>
        <v>0</v>
      </c>
      <c r="H50" s="61" t="s">
        <v>127</v>
      </c>
      <c r="J50" s="221" t="s">
        <v>163</v>
      </c>
      <c r="K50" s="223">
        <f>SUM(K22:N22,K25:N25,K28:N28,K31:N31,K34:N34,K37:N37,K40:N40,K43:N43,K18:N18)</f>
        <v>0</v>
      </c>
      <c r="M50" s="225" t="s">
        <v>126</v>
      </c>
      <c r="N50" s="225"/>
    </row>
    <row r="51" spans="5:14" ht="14.25" thickBot="1">
      <c r="E51" s="34"/>
      <c r="F51" s="35"/>
      <c r="G51" s="36"/>
      <c r="H51" s="37"/>
      <c r="J51" s="222"/>
      <c r="K51" s="224"/>
      <c r="M51" s="225"/>
      <c r="N51" s="225"/>
    </row>
    <row r="52" spans="5:14" ht="7.5" customHeight="1" thickBot="1">
      <c r="J52" s="106"/>
    </row>
    <row r="53" spans="5:14">
      <c r="J53" s="221" t="s">
        <v>164</v>
      </c>
      <c r="K53" s="223">
        <f>SUM(K23:N23,K26:N26,K29:N29,K32:N32,K35:N35,K38:N38,K41:N41,K44:N44,K19:N19)</f>
        <v>0</v>
      </c>
      <c r="M53" s="225" t="s">
        <v>126</v>
      </c>
      <c r="N53" s="225"/>
    </row>
    <row r="54" spans="5:14" ht="14.25" thickBot="1">
      <c r="J54" s="222"/>
      <c r="K54" s="224"/>
      <c r="M54" s="225"/>
      <c r="N54" s="225"/>
    </row>
  </sheetData>
  <sheetProtection algorithmName="SHA-512" hashValue="B5bNJ8nKDbvS8uvpViUJcgmKWvW/7lLhiQ7KMYI/94c5z7pM1YlNerQwbAlVZWIqQzEibTafVuQ5AfuW0/IZYg==" saltValue="Gb9HcLecJGcBk9wPim4zkA==" spinCount="100000" sheet="1" objects="1" scenarios="1"/>
  <protectedRanges>
    <protectedRange sqref="H2:H51 F2:G48 A2:D51 E2:E49 E50:G51" name="範囲2"/>
  </protectedRanges>
  <mergeCells count="69">
    <mergeCell ref="A2:H2"/>
    <mergeCell ref="J2:S16"/>
    <mergeCell ref="A3:H3"/>
    <mergeCell ref="A4:H4"/>
    <mergeCell ref="A6:B6"/>
    <mergeCell ref="A8:B8"/>
    <mergeCell ref="C8:F8"/>
    <mergeCell ref="H9:H11"/>
    <mergeCell ref="A10:B10"/>
    <mergeCell ref="D10:E10"/>
    <mergeCell ref="D21:E21"/>
    <mergeCell ref="D22:E22"/>
    <mergeCell ref="P18:P19"/>
    <mergeCell ref="D19:E19"/>
    <mergeCell ref="F10:G10"/>
    <mergeCell ref="F11:G11"/>
    <mergeCell ref="F12:G12"/>
    <mergeCell ref="D13:E13"/>
    <mergeCell ref="D14:E14"/>
    <mergeCell ref="D15:E15"/>
    <mergeCell ref="D16:E16"/>
    <mergeCell ref="D17:E17"/>
    <mergeCell ref="D18:E18"/>
    <mergeCell ref="J18:J19"/>
    <mergeCell ref="D20:E20"/>
    <mergeCell ref="P22:P23"/>
    <mergeCell ref="D23:E23"/>
    <mergeCell ref="D25:E25"/>
    <mergeCell ref="P25:P26"/>
    <mergeCell ref="D26:E26"/>
    <mergeCell ref="D24:E24"/>
    <mergeCell ref="D27:E27"/>
    <mergeCell ref="D28:E28"/>
    <mergeCell ref="P28:P29"/>
    <mergeCell ref="D29:E29"/>
    <mergeCell ref="D40:E40"/>
    <mergeCell ref="P40:P41"/>
    <mergeCell ref="D41:E41"/>
    <mergeCell ref="D30:E30"/>
    <mergeCell ref="D31:E31"/>
    <mergeCell ref="P31:P32"/>
    <mergeCell ref="D32:E32"/>
    <mergeCell ref="D33:E33"/>
    <mergeCell ref="D34:E34"/>
    <mergeCell ref="P34:P35"/>
    <mergeCell ref="D35:E35"/>
    <mergeCell ref="D36:E36"/>
    <mergeCell ref="D37:E37"/>
    <mergeCell ref="P37:P38"/>
    <mergeCell ref="D38:E38"/>
    <mergeCell ref="D39:E39"/>
    <mergeCell ref="D42:E42"/>
    <mergeCell ref="D43:E43"/>
    <mergeCell ref="P43:P44"/>
    <mergeCell ref="A44:A45"/>
    <mergeCell ref="B44:B45"/>
    <mergeCell ref="C44:C45"/>
    <mergeCell ref="F44:F45"/>
    <mergeCell ref="G44:G45"/>
    <mergeCell ref="H44:H45"/>
    <mergeCell ref="J53:J54"/>
    <mergeCell ref="K53:K54"/>
    <mergeCell ref="M53:N54"/>
    <mergeCell ref="J47:J48"/>
    <mergeCell ref="K47:K48"/>
    <mergeCell ref="M47:N48"/>
    <mergeCell ref="J50:J51"/>
    <mergeCell ref="K50:K51"/>
    <mergeCell ref="M50:N51"/>
  </mergeCells>
  <phoneticPr fontId="1"/>
  <pageMargins left="0.47244094488188981" right="0.11811023622047245" top="0.27559055118110237" bottom="0.11811023622047245" header="0.19685039370078741" footer="0.23622047244094491"/>
  <pageSetup paperSize="9" scale="94"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4FCA5-13D3-4C44-93ED-69A2E2DC95F8}">
  <sheetPr codeName="Sheet6"/>
  <dimension ref="A1:BH38"/>
  <sheetViews>
    <sheetView showZeros="0" view="pageBreakPreview" zoomScale="60" zoomScaleNormal="68" workbookViewId="0">
      <selection activeCell="BI45" sqref="BI45"/>
    </sheetView>
  </sheetViews>
  <sheetFormatPr defaultRowHeight="14.25"/>
  <cols>
    <col min="1" max="1" width="4.625" style="42" customWidth="1"/>
    <col min="2" max="30" width="3" style="42" customWidth="1"/>
    <col min="31" max="31" width="4.625" style="42" customWidth="1"/>
    <col min="32" max="60" width="3" style="42" customWidth="1"/>
    <col min="61" max="16384" width="9" style="42"/>
  </cols>
  <sheetData>
    <row r="1" spans="1:60" ht="31.5" customHeight="1">
      <c r="A1" s="187" t="s">
        <v>38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t="s">
        <v>38</v>
      </c>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row>
    <row r="2" spans="1:60" ht="17.25" customHeight="1">
      <c r="A2" s="43"/>
      <c r="AE2" s="43"/>
    </row>
    <row r="3" spans="1:60" s="45" customFormat="1" ht="18" customHeight="1">
      <c r="A3" s="44"/>
      <c r="S3" s="201">
        <f ca="1">TODAY()</f>
        <v>45411</v>
      </c>
      <c r="T3" s="201"/>
      <c r="U3" s="201"/>
      <c r="V3" s="201"/>
      <c r="W3" s="201"/>
      <c r="X3" s="201"/>
      <c r="Y3" s="201"/>
      <c r="Z3" s="201"/>
      <c r="AA3" s="201"/>
      <c r="AB3" s="201"/>
      <c r="AC3" s="201"/>
      <c r="AE3" s="44"/>
      <c r="AW3" s="201">
        <f ca="1">TODAY()</f>
        <v>45411</v>
      </c>
      <c r="AX3" s="201"/>
      <c r="AY3" s="201"/>
      <c r="AZ3" s="201"/>
      <c r="BA3" s="201"/>
      <c r="BB3" s="201"/>
      <c r="BC3" s="201"/>
      <c r="BD3" s="201"/>
      <c r="BE3" s="201"/>
      <c r="BF3" s="201"/>
      <c r="BG3" s="201"/>
    </row>
    <row r="4" spans="1:60" s="45" customFormat="1" ht="14.25" customHeight="1">
      <c r="A4" s="46"/>
      <c r="AE4" s="46"/>
    </row>
    <row r="5" spans="1:60" s="45" customFormat="1" ht="19.5" customHeight="1">
      <c r="A5" s="188" t="s">
        <v>111</v>
      </c>
      <c r="B5" s="189"/>
      <c r="C5" s="189"/>
      <c r="D5" s="189"/>
      <c r="E5" s="189"/>
      <c r="F5" s="189"/>
      <c r="G5" s="189"/>
      <c r="H5" s="189"/>
      <c r="I5" s="189"/>
      <c r="J5" s="189"/>
      <c r="K5" s="189"/>
      <c r="L5" s="189"/>
      <c r="M5" s="189"/>
      <c r="N5" s="189"/>
      <c r="O5" s="189"/>
      <c r="P5" s="189"/>
      <c r="Q5" s="189"/>
      <c r="R5" s="189"/>
      <c r="S5" s="189"/>
      <c r="AE5" s="188" t="s">
        <v>111</v>
      </c>
      <c r="AF5" s="189"/>
      <c r="AG5" s="189"/>
      <c r="AH5" s="189"/>
      <c r="AI5" s="189"/>
      <c r="AJ5" s="189"/>
      <c r="AK5" s="189"/>
      <c r="AL5" s="189"/>
      <c r="AM5" s="189"/>
      <c r="AN5" s="189"/>
      <c r="AO5" s="189"/>
      <c r="AP5" s="189"/>
      <c r="AQ5" s="189"/>
      <c r="AR5" s="189"/>
      <c r="AS5" s="189"/>
      <c r="AT5" s="189"/>
      <c r="AU5" s="189"/>
      <c r="AV5" s="189"/>
      <c r="AW5" s="189"/>
    </row>
    <row r="6" spans="1:60" s="45" customFormat="1" ht="27.75" customHeight="1">
      <c r="A6" s="47"/>
      <c r="AE6" s="47"/>
    </row>
    <row r="7" spans="1:60" s="45" customFormat="1" ht="27.75" customHeight="1">
      <c r="A7" s="47"/>
      <c r="M7" s="185" t="s">
        <v>76</v>
      </c>
      <c r="N7" s="185"/>
      <c r="O7" s="185"/>
      <c r="P7" s="185"/>
      <c r="Q7" s="185"/>
      <c r="R7" s="203" t="s">
        <v>112</v>
      </c>
      <c r="S7" s="186"/>
      <c r="T7" s="186"/>
      <c r="U7" s="186"/>
      <c r="V7" s="186"/>
      <c r="W7" s="186"/>
      <c r="X7" s="186"/>
      <c r="Y7" s="186"/>
      <c r="Z7" s="186"/>
      <c r="AA7" s="186"/>
      <c r="AB7" s="186"/>
      <c r="AC7" s="186"/>
      <c r="AE7" s="47"/>
      <c r="AQ7" s="185" t="s">
        <v>76</v>
      </c>
      <c r="AR7" s="185"/>
      <c r="AS7" s="185"/>
      <c r="AT7" s="185"/>
      <c r="AU7" s="185"/>
      <c r="AV7" s="203" t="str">
        <f>R7</f>
        <v>大分県ボウリング連盟</v>
      </c>
      <c r="AW7" s="186"/>
      <c r="AX7" s="186"/>
      <c r="AY7" s="186"/>
      <c r="AZ7" s="186"/>
      <c r="BA7" s="186"/>
      <c r="BB7" s="186"/>
      <c r="BC7" s="186"/>
      <c r="BD7" s="186"/>
      <c r="BE7" s="186"/>
      <c r="BF7" s="186"/>
      <c r="BG7" s="186"/>
    </row>
    <row r="8" spans="1:60" s="45" customFormat="1" ht="14.25" customHeight="1">
      <c r="J8" s="21"/>
      <c r="K8" s="21"/>
      <c r="L8" s="21"/>
      <c r="M8" s="21"/>
      <c r="N8" s="21"/>
      <c r="O8" s="21"/>
      <c r="P8" s="21"/>
      <c r="Q8" s="21"/>
      <c r="R8" s="21"/>
      <c r="S8" s="21"/>
      <c r="T8" s="21"/>
      <c r="U8" s="21"/>
      <c r="V8" s="21"/>
      <c r="W8" s="21"/>
      <c r="X8" s="21"/>
      <c r="Y8" s="21"/>
      <c r="Z8" s="21"/>
      <c r="AA8" s="21"/>
      <c r="AB8" s="21"/>
      <c r="AC8" s="21"/>
      <c r="AN8" s="21"/>
      <c r="AO8" s="21"/>
      <c r="AP8" s="21"/>
      <c r="AQ8" s="21"/>
      <c r="AR8" s="21"/>
      <c r="AS8" s="21"/>
      <c r="AT8" s="21"/>
      <c r="AU8" s="21"/>
      <c r="AV8" s="21"/>
      <c r="AW8" s="21"/>
      <c r="AX8" s="21"/>
      <c r="AY8" s="21"/>
      <c r="AZ8" s="21"/>
      <c r="BA8" s="21"/>
      <c r="BB8" s="21"/>
      <c r="BC8" s="21"/>
      <c r="BD8" s="21"/>
      <c r="BE8" s="21"/>
      <c r="BF8" s="21"/>
      <c r="BG8" s="21"/>
    </row>
    <row r="9" spans="1:60" s="45" customFormat="1" ht="27.75" customHeight="1">
      <c r="M9" s="185" t="s">
        <v>75</v>
      </c>
      <c r="N9" s="185"/>
      <c r="O9" s="185"/>
      <c r="P9" s="185"/>
      <c r="Q9" s="185"/>
      <c r="R9" s="203" t="s">
        <v>113</v>
      </c>
      <c r="S9" s="186"/>
      <c r="T9" s="186"/>
      <c r="U9" s="186"/>
      <c r="V9" s="186"/>
      <c r="W9" s="186"/>
      <c r="X9" s="186"/>
      <c r="Y9" s="186"/>
      <c r="Z9" s="186"/>
      <c r="AA9" s="186"/>
      <c r="AB9" s="186"/>
      <c r="AC9" s="49" t="s">
        <v>42</v>
      </c>
      <c r="AQ9" s="185" t="s">
        <v>75</v>
      </c>
      <c r="AR9" s="185"/>
      <c r="AS9" s="185"/>
      <c r="AT9" s="185"/>
      <c r="AU9" s="185"/>
      <c r="AV9" s="203" t="str">
        <f>R9</f>
        <v>中野　晴夫</v>
      </c>
      <c r="AW9" s="186"/>
      <c r="AX9" s="186"/>
      <c r="AY9" s="186"/>
      <c r="AZ9" s="186"/>
      <c r="BA9" s="186"/>
      <c r="BB9" s="186"/>
      <c r="BC9" s="186"/>
      <c r="BD9" s="186"/>
      <c r="BE9" s="186"/>
      <c r="BF9" s="186"/>
      <c r="BG9" s="49" t="s">
        <v>42</v>
      </c>
    </row>
    <row r="10" spans="1:60" s="45" customFormat="1" ht="28.5" customHeight="1">
      <c r="M10" s="50"/>
      <c r="N10" s="50"/>
      <c r="O10" s="50"/>
      <c r="P10" s="50"/>
      <c r="Q10" s="50"/>
      <c r="R10" s="50"/>
      <c r="S10" s="51"/>
      <c r="AQ10" s="50"/>
      <c r="AR10" s="50"/>
      <c r="AS10" s="50"/>
      <c r="AT10" s="50"/>
      <c r="AU10" s="50"/>
      <c r="AV10" s="50"/>
      <c r="AW10" s="51"/>
    </row>
    <row r="11" spans="1:60" s="45" customFormat="1" ht="27" customHeight="1">
      <c r="A11" s="185" t="s">
        <v>43</v>
      </c>
      <c r="B11" s="185"/>
      <c r="C11" s="185"/>
      <c r="D11" s="185"/>
      <c r="E11" s="185"/>
      <c r="F11" s="185"/>
      <c r="G11" s="52"/>
      <c r="H11" s="202">
        <f ca="1">S3</f>
        <v>45411</v>
      </c>
      <c r="I11" s="186"/>
      <c r="J11" s="186"/>
      <c r="K11" s="186"/>
      <c r="L11" s="186"/>
      <c r="M11" s="186"/>
      <c r="N11" s="186"/>
      <c r="O11" s="186"/>
      <c r="P11" s="186"/>
      <c r="Q11" s="186"/>
      <c r="R11" s="186"/>
      <c r="S11" s="21"/>
      <c r="T11" s="21"/>
      <c r="U11" s="21"/>
      <c r="V11" s="21"/>
      <c r="W11" s="21"/>
      <c r="X11" s="21"/>
      <c r="Y11" s="21"/>
      <c r="Z11" s="21"/>
      <c r="AA11" s="21"/>
      <c r="AB11" s="21"/>
      <c r="AC11" s="21"/>
      <c r="AD11" s="21"/>
      <c r="AE11" s="185" t="s">
        <v>43</v>
      </c>
      <c r="AF11" s="185"/>
      <c r="AG11" s="185"/>
      <c r="AH11" s="185"/>
      <c r="AI11" s="185"/>
      <c r="AJ11" s="185"/>
      <c r="AK11" s="52"/>
      <c r="AL11" s="202">
        <f ca="1">H11</f>
        <v>45411</v>
      </c>
      <c r="AM11" s="186"/>
      <c r="AN11" s="186"/>
      <c r="AO11" s="186"/>
      <c r="AP11" s="186"/>
      <c r="AQ11" s="186"/>
      <c r="AR11" s="186"/>
      <c r="AS11" s="186"/>
      <c r="AT11" s="186"/>
      <c r="AU11" s="186"/>
      <c r="AV11" s="186"/>
      <c r="AW11" s="21"/>
      <c r="AX11" s="21"/>
      <c r="AY11" s="21"/>
      <c r="AZ11" s="21"/>
      <c r="BA11" s="21"/>
      <c r="BB11" s="21"/>
      <c r="BC11" s="21"/>
      <c r="BD11" s="21"/>
      <c r="BE11" s="21"/>
      <c r="BF11" s="21"/>
      <c r="BG11" s="21"/>
      <c r="BH11" s="21"/>
    </row>
    <row r="12" spans="1:60" s="45" customFormat="1" ht="14.25" customHeight="1">
      <c r="A12" s="53"/>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53"/>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row>
    <row r="13" spans="1:60" s="45" customFormat="1" ht="27" customHeight="1">
      <c r="A13" s="193" t="s">
        <v>44</v>
      </c>
      <c r="B13" s="193"/>
      <c r="C13" s="193"/>
      <c r="D13" s="193"/>
      <c r="E13" s="193"/>
      <c r="F13" s="193"/>
      <c r="G13" s="52"/>
      <c r="H13" s="186">
        <f>リーグ公認申請書!D10</f>
        <v>0</v>
      </c>
      <c r="I13" s="186"/>
      <c r="J13" s="186"/>
      <c r="K13" s="186"/>
      <c r="L13" s="186"/>
      <c r="M13" s="186"/>
      <c r="N13" s="186"/>
      <c r="O13" s="186"/>
      <c r="P13" s="186"/>
      <c r="Q13" s="186"/>
      <c r="R13" s="186"/>
      <c r="S13" s="186"/>
      <c r="T13" s="186"/>
      <c r="U13" s="186"/>
      <c r="V13" s="186"/>
      <c r="W13" s="186"/>
      <c r="X13" s="186"/>
      <c r="Y13" s="186"/>
      <c r="Z13" s="186"/>
      <c r="AA13" s="186"/>
      <c r="AB13" s="186"/>
      <c r="AC13" s="186"/>
      <c r="AD13" s="186"/>
      <c r="AE13" s="193" t="s">
        <v>44</v>
      </c>
      <c r="AF13" s="193"/>
      <c r="AG13" s="193"/>
      <c r="AH13" s="193"/>
      <c r="AI13" s="193"/>
      <c r="AJ13" s="193"/>
      <c r="AK13" s="52"/>
      <c r="AL13" s="186">
        <f>H13</f>
        <v>0</v>
      </c>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row>
    <row r="14" spans="1:60" s="45" customFormat="1" ht="14.25" customHeight="1">
      <c r="A14" s="53"/>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53"/>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row>
    <row r="15" spans="1:60" s="45" customFormat="1" ht="27" customHeight="1">
      <c r="A15" s="185" t="s">
        <v>45</v>
      </c>
      <c r="B15" s="185"/>
      <c r="C15" s="185"/>
      <c r="D15" s="185"/>
      <c r="E15" s="185"/>
      <c r="F15" s="185"/>
      <c r="G15" s="52"/>
      <c r="H15" s="186" t="str">
        <f>リーグ公認申請書!D31</f>
        <v>年　　月　　日</v>
      </c>
      <c r="I15" s="186"/>
      <c r="J15" s="186"/>
      <c r="K15" s="186"/>
      <c r="L15" s="186"/>
      <c r="M15" s="186"/>
      <c r="N15" s="186"/>
      <c r="O15" s="186"/>
      <c r="P15" s="186"/>
      <c r="Q15" s="186"/>
      <c r="R15" s="186"/>
      <c r="S15" s="52" t="s">
        <v>46</v>
      </c>
      <c r="T15" s="186" t="str">
        <f>リーグ公認申請書!K31</f>
        <v>年　　月　　日</v>
      </c>
      <c r="U15" s="186"/>
      <c r="V15" s="186"/>
      <c r="W15" s="186"/>
      <c r="X15" s="186"/>
      <c r="Y15" s="186"/>
      <c r="Z15" s="186"/>
      <c r="AA15" s="186"/>
      <c r="AB15" s="186"/>
      <c r="AC15" s="186"/>
      <c r="AD15" s="186"/>
      <c r="AE15" s="185" t="s">
        <v>45</v>
      </c>
      <c r="AF15" s="185"/>
      <c r="AG15" s="185"/>
      <c r="AH15" s="185"/>
      <c r="AI15" s="185"/>
      <c r="AJ15" s="185"/>
      <c r="AK15" s="52"/>
      <c r="AL15" s="203" t="str">
        <f>H15</f>
        <v>年　　月　　日</v>
      </c>
      <c r="AM15" s="203"/>
      <c r="AN15" s="203"/>
      <c r="AO15" s="203"/>
      <c r="AP15" s="203"/>
      <c r="AQ15" s="203"/>
      <c r="AR15" s="203"/>
      <c r="AS15" s="203"/>
      <c r="AT15" s="203"/>
      <c r="AU15" s="203"/>
      <c r="AV15" s="203"/>
      <c r="AW15" s="52" t="s">
        <v>46</v>
      </c>
      <c r="AX15" s="186" t="str">
        <f>T15</f>
        <v>年　　月　　日</v>
      </c>
      <c r="AY15" s="186"/>
      <c r="AZ15" s="186"/>
      <c r="BA15" s="186"/>
      <c r="BB15" s="186"/>
      <c r="BC15" s="186"/>
      <c r="BD15" s="186"/>
      <c r="BE15" s="186"/>
      <c r="BF15" s="186"/>
      <c r="BG15" s="186"/>
      <c r="BH15" s="186"/>
    </row>
    <row r="16" spans="1:60" s="45" customFormat="1" ht="14.25" customHeight="1">
      <c r="A16" s="53"/>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53"/>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row>
    <row r="17" spans="1:60" s="45" customFormat="1" ht="27" customHeight="1">
      <c r="A17" s="193" t="s">
        <v>47</v>
      </c>
      <c r="B17" s="193"/>
      <c r="C17" s="193"/>
      <c r="D17" s="193"/>
      <c r="E17" s="193"/>
      <c r="F17" s="193"/>
      <c r="G17" s="52"/>
      <c r="H17" s="186" t="str">
        <f>A26</f>
        <v>（一般・学連）</v>
      </c>
      <c r="I17" s="186"/>
      <c r="J17" s="186"/>
      <c r="K17" s="186"/>
      <c r="L17" s="186"/>
      <c r="M17" s="186"/>
      <c r="N17" s="186"/>
      <c r="O17" s="186"/>
      <c r="P17" s="60" t="s">
        <v>117</v>
      </c>
      <c r="Q17" s="52"/>
      <c r="R17" s="197" t="str">
        <f>A28</f>
        <v>（ジュニア）</v>
      </c>
      <c r="S17" s="197"/>
      <c r="T17" s="197"/>
      <c r="U17" s="197"/>
      <c r="V17" s="197"/>
      <c r="W17" s="197"/>
      <c r="X17" s="197">
        <f>'リーグ公認料計算書（県連用）'!X17</f>
        <v>0</v>
      </c>
      <c r="Y17" s="197"/>
      <c r="Z17" s="197"/>
      <c r="AA17" s="52" t="s">
        <v>49</v>
      </c>
      <c r="AB17" s="21"/>
      <c r="AC17" s="21"/>
      <c r="AD17" s="21"/>
      <c r="AE17" s="193" t="s">
        <v>47</v>
      </c>
      <c r="AF17" s="193"/>
      <c r="AG17" s="193"/>
      <c r="AH17" s="193"/>
      <c r="AI17" s="193"/>
      <c r="AJ17" s="193"/>
      <c r="AK17" s="52"/>
      <c r="AL17" s="186" t="str">
        <f>H17</f>
        <v>（一般・学連）</v>
      </c>
      <c r="AM17" s="186"/>
      <c r="AN17" s="186"/>
      <c r="AO17" s="186"/>
      <c r="AP17" s="186"/>
      <c r="AQ17" s="186"/>
      <c r="AR17" s="186"/>
      <c r="AS17" s="186"/>
      <c r="AT17" s="60" t="s">
        <v>117</v>
      </c>
      <c r="AU17" s="52"/>
      <c r="AV17" s="197" t="str">
        <f>R17</f>
        <v>（ジュニア）</v>
      </c>
      <c r="AW17" s="197"/>
      <c r="AX17" s="197"/>
      <c r="AY17" s="197"/>
      <c r="AZ17" s="197"/>
      <c r="BA17" s="197"/>
      <c r="BB17" s="197">
        <f>X17</f>
        <v>0</v>
      </c>
      <c r="BC17" s="197"/>
      <c r="BD17" s="197"/>
      <c r="BE17" s="52" t="s">
        <v>49</v>
      </c>
      <c r="BF17" s="21"/>
      <c r="BG17" s="21"/>
      <c r="BH17" s="21"/>
    </row>
    <row r="18" spans="1:60" s="45" customFormat="1" ht="23.25" customHeight="1">
      <c r="A18" s="53"/>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53"/>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row>
    <row r="19" spans="1:60" s="45" customFormat="1" ht="18.75" customHeight="1">
      <c r="A19" s="191" t="s">
        <v>51</v>
      </c>
      <c r="B19" s="191"/>
      <c r="C19" s="191"/>
      <c r="D19" s="191"/>
      <c r="E19" s="191"/>
      <c r="F19" s="191"/>
      <c r="G19" s="21"/>
      <c r="H19" s="192" t="s">
        <v>52</v>
      </c>
      <c r="I19" s="192"/>
      <c r="J19" s="21"/>
      <c r="K19" s="21"/>
      <c r="L19" s="21"/>
      <c r="M19" s="21"/>
      <c r="N19" s="21"/>
      <c r="O19" s="21"/>
      <c r="P19" s="21"/>
      <c r="Q19" s="21"/>
      <c r="R19" s="21"/>
      <c r="S19" s="192" t="s">
        <v>53</v>
      </c>
      <c r="T19" s="192"/>
      <c r="V19" s="21"/>
      <c r="W19" s="21"/>
      <c r="X19" s="21"/>
      <c r="Y19" s="21"/>
      <c r="Z19" s="21"/>
      <c r="AA19" s="21"/>
      <c r="AB19" s="21"/>
      <c r="AC19" s="21"/>
      <c r="AD19" s="21"/>
      <c r="AE19" s="191" t="s">
        <v>51</v>
      </c>
      <c r="AF19" s="191"/>
      <c r="AG19" s="191"/>
      <c r="AH19" s="191"/>
      <c r="AI19" s="191"/>
      <c r="AJ19" s="191"/>
      <c r="AK19" s="21"/>
      <c r="AL19" s="192" t="s">
        <v>52</v>
      </c>
      <c r="AM19" s="192"/>
      <c r="AN19" s="21"/>
      <c r="AO19" s="21"/>
      <c r="AP19" s="21"/>
      <c r="AQ19" s="21"/>
      <c r="AR19" s="21"/>
      <c r="AS19" s="21"/>
      <c r="AT19" s="21"/>
      <c r="AU19" s="21"/>
      <c r="AV19" s="21"/>
      <c r="AW19" s="192" t="s">
        <v>53</v>
      </c>
      <c r="AX19" s="192"/>
      <c r="AZ19" s="21"/>
      <c r="BA19" s="21"/>
      <c r="BB19" s="21"/>
      <c r="BC19" s="21"/>
      <c r="BD19" s="21"/>
      <c r="BE19" s="21"/>
      <c r="BF19" s="21"/>
      <c r="BG19" s="21"/>
      <c r="BH19" s="21"/>
    </row>
    <row r="20" spans="1:60" s="45" customFormat="1" ht="21" customHeight="1">
      <c r="A20" s="54"/>
      <c r="B20" s="54"/>
      <c r="C20" s="54"/>
      <c r="D20" s="54"/>
      <c r="E20" s="54"/>
      <c r="F20" s="54"/>
      <c r="G20" s="21"/>
      <c r="H20" s="55"/>
      <c r="I20" s="204">
        <f>'リーグ公認料計算書（県連用）'!I20</f>
        <v>0</v>
      </c>
      <c r="J20" s="197"/>
      <c r="K20" s="197"/>
      <c r="L20" s="197"/>
      <c r="M20" s="197"/>
      <c r="N20" s="21" t="s">
        <v>54</v>
      </c>
      <c r="O20" s="21"/>
      <c r="P20" s="21"/>
      <c r="Q20" s="21"/>
      <c r="R20" s="21"/>
      <c r="S20" s="21"/>
      <c r="T20" s="197">
        <f>リーグ公認申請書!D22</f>
        <v>0</v>
      </c>
      <c r="U20" s="197"/>
      <c r="V20" s="197"/>
      <c r="W20" s="197"/>
      <c r="X20" s="197"/>
      <c r="Y20" s="21" t="s">
        <v>55</v>
      </c>
      <c r="Z20" s="21"/>
      <c r="AA20" s="21"/>
      <c r="AB20" s="21"/>
      <c r="AC20" s="21"/>
      <c r="AD20" s="21"/>
      <c r="AE20" s="54"/>
      <c r="AF20" s="54"/>
      <c r="AG20" s="54"/>
      <c r="AH20" s="54"/>
      <c r="AI20" s="54"/>
      <c r="AJ20" s="54"/>
      <c r="AK20" s="21"/>
      <c r="AL20" s="55"/>
      <c r="AM20" s="204">
        <f>I20</f>
        <v>0</v>
      </c>
      <c r="AN20" s="197"/>
      <c r="AO20" s="197"/>
      <c r="AP20" s="197"/>
      <c r="AQ20" s="197"/>
      <c r="AR20" s="21" t="s">
        <v>54</v>
      </c>
      <c r="AS20" s="21"/>
      <c r="AT20" s="21"/>
      <c r="AU20" s="21"/>
      <c r="AV20" s="21"/>
      <c r="AW20" s="21"/>
      <c r="AX20" s="197">
        <f>T20</f>
        <v>0</v>
      </c>
      <c r="AY20" s="197"/>
      <c r="AZ20" s="197"/>
      <c r="BA20" s="197"/>
      <c r="BB20" s="197"/>
      <c r="BC20" s="21" t="s">
        <v>55</v>
      </c>
      <c r="BD20" s="21"/>
      <c r="BE20" s="21"/>
      <c r="BF20" s="21"/>
      <c r="BG20" s="21"/>
      <c r="BH20" s="21"/>
    </row>
    <row r="21" spans="1:60" s="45" customFormat="1" ht="12.75" customHeight="1">
      <c r="A21" s="56"/>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56"/>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row>
    <row r="22" spans="1:60" s="45" customFormat="1" ht="15.75" customHeight="1">
      <c r="A22" s="56"/>
      <c r="B22" s="21"/>
      <c r="C22" s="21"/>
      <c r="D22" s="21"/>
      <c r="E22" s="21"/>
      <c r="F22" s="21"/>
      <c r="G22" s="21"/>
      <c r="H22" s="192" t="s">
        <v>56</v>
      </c>
      <c r="I22" s="192"/>
      <c r="J22" s="21"/>
      <c r="K22" s="21"/>
      <c r="L22" s="21"/>
      <c r="M22" s="21"/>
      <c r="N22" s="21"/>
      <c r="O22" s="21"/>
      <c r="P22" s="21"/>
      <c r="Q22" s="21"/>
      <c r="R22" s="21"/>
      <c r="S22" s="192" t="s">
        <v>57</v>
      </c>
      <c r="T22" s="192"/>
      <c r="V22" s="21"/>
      <c r="W22" s="21"/>
      <c r="X22" s="21"/>
      <c r="Y22" s="21"/>
      <c r="Z22" s="21"/>
      <c r="AA22" s="21"/>
      <c r="AB22" s="21"/>
      <c r="AC22" s="21"/>
      <c r="AD22" s="21"/>
      <c r="AE22" s="56"/>
      <c r="AF22" s="21"/>
      <c r="AG22" s="21"/>
      <c r="AH22" s="21"/>
      <c r="AI22" s="21"/>
      <c r="AJ22" s="21"/>
      <c r="AK22" s="21"/>
      <c r="AL22" s="192" t="s">
        <v>56</v>
      </c>
      <c r="AM22" s="192"/>
      <c r="AN22" s="21"/>
      <c r="AO22" s="21"/>
      <c r="AP22" s="21"/>
      <c r="AQ22" s="21"/>
      <c r="AR22" s="21"/>
      <c r="AS22" s="21"/>
      <c r="AT22" s="21"/>
      <c r="AU22" s="21"/>
      <c r="AV22" s="21"/>
      <c r="AW22" s="192" t="s">
        <v>57</v>
      </c>
      <c r="AX22" s="192"/>
      <c r="AZ22" s="21"/>
      <c r="BA22" s="21"/>
      <c r="BB22" s="21"/>
      <c r="BC22" s="21"/>
      <c r="BD22" s="21"/>
      <c r="BE22" s="21"/>
      <c r="BF22" s="21"/>
      <c r="BG22" s="21"/>
      <c r="BH22" s="21"/>
    </row>
    <row r="23" spans="1:60" s="45" customFormat="1" ht="21" customHeight="1">
      <c r="A23" s="56"/>
      <c r="B23" s="21"/>
      <c r="C23" s="21"/>
      <c r="D23" s="21"/>
      <c r="E23" s="21"/>
      <c r="F23" s="21"/>
      <c r="G23" s="21"/>
      <c r="H23" s="55"/>
      <c r="I23" s="197">
        <f>リーグ公認申請書!O25</f>
        <v>0</v>
      </c>
      <c r="J23" s="197"/>
      <c r="K23" s="197"/>
      <c r="L23" s="197"/>
      <c r="M23" s="197"/>
      <c r="N23" s="21" t="s">
        <v>58</v>
      </c>
      <c r="O23" s="21"/>
      <c r="P23" s="21"/>
      <c r="Q23" s="21"/>
      <c r="R23" s="21"/>
      <c r="S23" s="21"/>
      <c r="T23" s="197">
        <f>リーグ公認申請書!H25</f>
        <v>0</v>
      </c>
      <c r="U23" s="197"/>
      <c r="V23" s="197"/>
      <c r="W23" s="197"/>
      <c r="X23" s="197"/>
      <c r="Y23" s="21" t="s">
        <v>59</v>
      </c>
      <c r="Z23" s="21"/>
      <c r="AA23" s="21"/>
      <c r="AB23" s="21"/>
      <c r="AC23" s="21"/>
      <c r="AD23" s="21"/>
      <c r="AE23" s="56"/>
      <c r="AF23" s="21"/>
      <c r="AG23" s="21"/>
      <c r="AH23" s="21"/>
      <c r="AI23" s="21"/>
      <c r="AJ23" s="21"/>
      <c r="AK23" s="21"/>
      <c r="AL23" s="55"/>
      <c r="AM23" s="197">
        <f>I23</f>
        <v>0</v>
      </c>
      <c r="AN23" s="197"/>
      <c r="AO23" s="197"/>
      <c r="AP23" s="197"/>
      <c r="AQ23" s="197"/>
      <c r="AR23" s="21" t="s">
        <v>58</v>
      </c>
      <c r="AS23" s="21"/>
      <c r="AT23" s="21"/>
      <c r="AU23" s="21"/>
      <c r="AV23" s="21"/>
      <c r="AW23" s="21"/>
      <c r="AX23" s="197">
        <f>T23</f>
        <v>0</v>
      </c>
      <c r="AY23" s="197"/>
      <c r="AZ23" s="197"/>
      <c r="BA23" s="197"/>
      <c r="BB23" s="197"/>
      <c r="BC23" s="21" t="s">
        <v>59</v>
      </c>
      <c r="BD23" s="21"/>
      <c r="BE23" s="21"/>
      <c r="BF23" s="21"/>
      <c r="BG23" s="21"/>
      <c r="BH23" s="21"/>
    </row>
    <row r="24" spans="1:60" s="45" customFormat="1" ht="15.75" customHeight="1">
      <c r="A24" s="56"/>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56"/>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row>
    <row r="25" spans="1:60" s="45" customFormat="1" ht="18.75" customHeight="1">
      <c r="A25" s="191" t="s">
        <v>60</v>
      </c>
      <c r="B25" s="191"/>
      <c r="C25" s="191"/>
      <c r="D25" s="191"/>
      <c r="E25" s="191"/>
      <c r="F25" s="191"/>
      <c r="G25" s="21"/>
      <c r="H25" s="21"/>
      <c r="I25" s="21"/>
      <c r="J25" s="21"/>
      <c r="K25" s="21"/>
      <c r="L25" s="21"/>
      <c r="M25" s="21"/>
      <c r="N25" s="21"/>
      <c r="O25" s="21"/>
      <c r="P25" s="21"/>
      <c r="Q25" s="21"/>
      <c r="R25" s="21"/>
      <c r="S25" s="21"/>
      <c r="T25" s="21"/>
      <c r="U25" s="21"/>
      <c r="V25" s="21"/>
      <c r="W25" s="21"/>
      <c r="X25" s="21"/>
      <c r="Y25" s="21"/>
      <c r="Z25" s="21"/>
      <c r="AA25" s="21"/>
      <c r="AB25" s="21"/>
      <c r="AC25" s="21"/>
      <c r="AD25" s="21"/>
      <c r="AE25" s="191" t="s">
        <v>60</v>
      </c>
      <c r="AF25" s="191"/>
      <c r="AG25" s="191"/>
      <c r="AH25" s="191"/>
      <c r="AI25" s="191"/>
      <c r="AJ25" s="19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row>
    <row r="26" spans="1:60" s="45" customFormat="1" ht="27" customHeight="1">
      <c r="A26" s="257" t="s">
        <v>114</v>
      </c>
      <c r="B26" s="199"/>
      <c r="C26" s="199"/>
      <c r="D26" s="199"/>
      <c r="E26" s="199"/>
      <c r="F26" s="186">
        <f>L17</f>
        <v>0</v>
      </c>
      <c r="G26" s="186"/>
      <c r="H26" s="48" t="s">
        <v>62</v>
      </c>
      <c r="I26" s="55" t="s">
        <v>63</v>
      </c>
      <c r="J26" s="186">
        <f>$I$23</f>
        <v>0</v>
      </c>
      <c r="K26" s="186"/>
      <c r="L26" s="48" t="s">
        <v>64</v>
      </c>
      <c r="M26" s="55" t="s">
        <v>63</v>
      </c>
      <c r="N26" s="186">
        <f>リーグ公認申請書!H25</f>
        <v>0</v>
      </c>
      <c r="O26" s="186"/>
      <c r="P26" s="48" t="s">
        <v>65</v>
      </c>
      <c r="Q26" s="55" t="s">
        <v>66</v>
      </c>
      <c r="R26" s="186">
        <f>F26*J26*N26</f>
        <v>0</v>
      </c>
      <c r="S26" s="186"/>
      <c r="T26" s="48" t="s">
        <v>64</v>
      </c>
      <c r="U26" s="55" t="s">
        <v>63</v>
      </c>
      <c r="V26" s="198">
        <v>44</v>
      </c>
      <c r="W26" s="198"/>
      <c r="X26" s="55" t="s">
        <v>67</v>
      </c>
      <c r="Y26" s="55" t="s">
        <v>66</v>
      </c>
      <c r="Z26" s="186">
        <f>R26*V26</f>
        <v>0</v>
      </c>
      <c r="AA26" s="186"/>
      <c r="AB26" s="186"/>
      <c r="AC26" s="186"/>
      <c r="AD26" s="48" t="s">
        <v>67</v>
      </c>
      <c r="AE26" s="199" t="str">
        <f>A26</f>
        <v>（一般・学連）</v>
      </c>
      <c r="AF26" s="199"/>
      <c r="AG26" s="199"/>
      <c r="AH26" s="199"/>
      <c r="AI26" s="199"/>
      <c r="AJ26" s="186">
        <f>F26</f>
        <v>0</v>
      </c>
      <c r="AK26" s="186"/>
      <c r="AL26" s="48" t="s">
        <v>62</v>
      </c>
      <c r="AM26" s="55" t="s">
        <v>63</v>
      </c>
      <c r="AN26" s="186">
        <f>J26</f>
        <v>0</v>
      </c>
      <c r="AO26" s="186"/>
      <c r="AP26" s="48" t="s">
        <v>64</v>
      </c>
      <c r="AQ26" s="55" t="s">
        <v>63</v>
      </c>
      <c r="AR26" s="186">
        <f>N26</f>
        <v>0</v>
      </c>
      <c r="AS26" s="186"/>
      <c r="AT26" s="48" t="s">
        <v>65</v>
      </c>
      <c r="AU26" s="55" t="s">
        <v>66</v>
      </c>
      <c r="AV26" s="186">
        <f>R26</f>
        <v>0</v>
      </c>
      <c r="AW26" s="186"/>
      <c r="AX26" s="48" t="s">
        <v>64</v>
      </c>
      <c r="AY26" s="55" t="s">
        <v>63</v>
      </c>
      <c r="AZ26" s="198">
        <f>V26</f>
        <v>44</v>
      </c>
      <c r="BA26" s="198"/>
      <c r="BB26" s="55" t="s">
        <v>67</v>
      </c>
      <c r="BC26" s="55" t="s">
        <v>66</v>
      </c>
      <c r="BD26" s="186">
        <f>Z26</f>
        <v>0</v>
      </c>
      <c r="BE26" s="186"/>
      <c r="BF26" s="186"/>
      <c r="BG26" s="186"/>
      <c r="BH26" s="48" t="s">
        <v>67</v>
      </c>
    </row>
    <row r="27" spans="1:60" s="45" customFormat="1" ht="14.25" customHeight="1">
      <c r="A27" s="53"/>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53"/>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row>
    <row r="28" spans="1:60" s="45" customFormat="1" ht="27" customHeight="1">
      <c r="A28" s="258" t="s">
        <v>115</v>
      </c>
      <c r="B28" s="258"/>
      <c r="C28" s="258"/>
      <c r="D28" s="258"/>
      <c r="E28" s="258"/>
      <c r="F28" s="186">
        <f>X17</f>
        <v>0</v>
      </c>
      <c r="G28" s="186"/>
      <c r="H28" s="48" t="s">
        <v>62</v>
      </c>
      <c r="I28" s="55" t="s">
        <v>63</v>
      </c>
      <c r="J28" s="186">
        <f>$I$23</f>
        <v>0</v>
      </c>
      <c r="K28" s="186"/>
      <c r="L28" s="48" t="s">
        <v>64</v>
      </c>
      <c r="M28" s="55" t="s">
        <v>63</v>
      </c>
      <c r="N28" s="186">
        <f>$T$23</f>
        <v>0</v>
      </c>
      <c r="O28" s="186"/>
      <c r="P28" s="48" t="s">
        <v>65</v>
      </c>
      <c r="Q28" s="55" t="s">
        <v>66</v>
      </c>
      <c r="R28" s="186">
        <f>F28*J28*N28</f>
        <v>0</v>
      </c>
      <c r="S28" s="186"/>
      <c r="T28" s="48" t="s">
        <v>64</v>
      </c>
      <c r="U28" s="55" t="s">
        <v>63</v>
      </c>
      <c r="V28" s="198">
        <v>22</v>
      </c>
      <c r="W28" s="198"/>
      <c r="X28" s="21" t="s">
        <v>67</v>
      </c>
      <c r="Y28" s="55" t="s">
        <v>66</v>
      </c>
      <c r="Z28" s="186">
        <f>V28*R28</f>
        <v>0</v>
      </c>
      <c r="AA28" s="186"/>
      <c r="AB28" s="186"/>
      <c r="AC28" s="186"/>
      <c r="AD28" s="48" t="s">
        <v>67</v>
      </c>
      <c r="AE28" s="198" t="str">
        <f>A28</f>
        <v>（ジュニア）</v>
      </c>
      <c r="AF28" s="198"/>
      <c r="AG28" s="198"/>
      <c r="AH28" s="198"/>
      <c r="AI28" s="198"/>
      <c r="AJ28" s="186">
        <f>F28</f>
        <v>0</v>
      </c>
      <c r="AK28" s="186"/>
      <c r="AL28" s="48" t="s">
        <v>62</v>
      </c>
      <c r="AM28" s="55" t="s">
        <v>63</v>
      </c>
      <c r="AN28" s="186">
        <f>J28</f>
        <v>0</v>
      </c>
      <c r="AO28" s="186"/>
      <c r="AP28" s="48" t="s">
        <v>64</v>
      </c>
      <c r="AQ28" s="55" t="s">
        <v>63</v>
      </c>
      <c r="AR28" s="186">
        <f>N28</f>
        <v>0</v>
      </c>
      <c r="AS28" s="186"/>
      <c r="AT28" s="48" t="s">
        <v>65</v>
      </c>
      <c r="AU28" s="55" t="s">
        <v>66</v>
      </c>
      <c r="AV28" s="186">
        <f>R28</f>
        <v>0</v>
      </c>
      <c r="AW28" s="186"/>
      <c r="AX28" s="48" t="s">
        <v>64</v>
      </c>
      <c r="AY28" s="55" t="s">
        <v>63</v>
      </c>
      <c r="AZ28" s="198">
        <f>V28</f>
        <v>22</v>
      </c>
      <c r="BA28" s="198"/>
      <c r="BB28" s="21" t="s">
        <v>67</v>
      </c>
      <c r="BC28" s="55" t="s">
        <v>66</v>
      </c>
      <c r="BD28" s="186">
        <f>AZ28*AV28</f>
        <v>0</v>
      </c>
      <c r="BE28" s="186"/>
      <c r="BF28" s="186"/>
      <c r="BG28" s="186"/>
      <c r="BH28" s="48" t="s">
        <v>67</v>
      </c>
    </row>
    <row r="29" spans="1:60" s="45" customFormat="1" ht="14.25" customHeight="1">
      <c r="A29" s="5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53"/>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row>
    <row r="30" spans="1:60" s="45" customFormat="1" ht="27" customHeight="1">
      <c r="A30" s="53"/>
      <c r="B30" s="21"/>
      <c r="C30" s="21"/>
      <c r="D30" s="21"/>
      <c r="E30" s="21"/>
      <c r="F30" s="21"/>
      <c r="G30" s="21"/>
      <c r="H30" s="21"/>
      <c r="I30" s="21"/>
      <c r="J30" s="21"/>
      <c r="K30" s="21"/>
      <c r="L30" s="21"/>
      <c r="M30" s="21"/>
      <c r="N30" s="21"/>
      <c r="O30" s="21"/>
      <c r="P30" s="21"/>
      <c r="Q30" s="21"/>
      <c r="R30" s="21"/>
      <c r="S30" s="21"/>
      <c r="T30" s="186" t="s">
        <v>68</v>
      </c>
      <c r="U30" s="186"/>
      <c r="V30" s="186"/>
      <c r="W30" s="186">
        <f>Z26+Z28</f>
        <v>0</v>
      </c>
      <c r="X30" s="186"/>
      <c r="Y30" s="186"/>
      <c r="Z30" s="186"/>
      <c r="AA30" s="186"/>
      <c r="AB30" s="48" t="s">
        <v>67</v>
      </c>
      <c r="AC30" s="21"/>
      <c r="AD30" s="21"/>
      <c r="AE30" s="53"/>
      <c r="AF30" s="21"/>
      <c r="AG30" s="21"/>
      <c r="AH30" s="21"/>
      <c r="AI30" s="21"/>
      <c r="AJ30" s="21"/>
      <c r="AK30" s="21"/>
      <c r="AL30" s="21"/>
      <c r="AM30" s="21"/>
      <c r="AN30" s="21"/>
      <c r="AO30" s="21"/>
      <c r="AP30" s="21"/>
      <c r="AQ30" s="21"/>
      <c r="AR30" s="21"/>
      <c r="AS30" s="21"/>
      <c r="AT30" s="21"/>
      <c r="AU30" s="21"/>
      <c r="AV30" s="21"/>
      <c r="AW30" s="21"/>
      <c r="AX30" s="186" t="s">
        <v>68</v>
      </c>
      <c r="AY30" s="186"/>
      <c r="AZ30" s="186"/>
      <c r="BA30" s="186">
        <f>BD26+BD28</f>
        <v>0</v>
      </c>
      <c r="BB30" s="186"/>
      <c r="BC30" s="186"/>
      <c r="BD30" s="186"/>
      <c r="BE30" s="186"/>
      <c r="BF30" s="48" t="s">
        <v>67</v>
      </c>
      <c r="BG30" s="21"/>
      <c r="BH30" s="21"/>
    </row>
    <row r="31" spans="1:60" s="45" customFormat="1">
      <c r="A31" s="46"/>
      <c r="AE31" s="46"/>
    </row>
    <row r="32" spans="1:60" s="45" customFormat="1">
      <c r="A32" s="46"/>
      <c r="AE32" s="46"/>
    </row>
    <row r="33" spans="1:60" s="45" customFormat="1" ht="21" customHeight="1">
      <c r="A33" s="57" t="s">
        <v>69</v>
      </c>
      <c r="B33" s="200" t="s">
        <v>70</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57" t="s">
        <v>69</v>
      </c>
      <c r="AF33" s="200" t="s">
        <v>70</v>
      </c>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row>
    <row r="34" spans="1:60" s="45" customFormat="1" ht="21" customHeight="1">
      <c r="A34" s="57"/>
      <c r="B34" s="200" t="s">
        <v>71</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57"/>
      <c r="AF34" s="200" t="s">
        <v>71</v>
      </c>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row>
    <row r="35" spans="1:60" s="45" customFormat="1" ht="21" customHeight="1">
      <c r="A35" s="57" t="s">
        <v>69</v>
      </c>
      <c r="B35" s="200" t="s">
        <v>72</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57" t="s">
        <v>69</v>
      </c>
      <c r="AF35" s="200" t="s">
        <v>72</v>
      </c>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row>
    <row r="36" spans="1:60" s="45" customFormat="1" ht="21" customHeight="1">
      <c r="A36" s="57"/>
      <c r="B36" s="200" t="s">
        <v>73</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57"/>
      <c r="AF36" s="200" t="s">
        <v>73</v>
      </c>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row>
    <row r="37" spans="1:60" s="45" customFormat="1" ht="21" customHeight="1">
      <c r="B37" s="200" t="s">
        <v>74</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F37" s="200" t="s">
        <v>74</v>
      </c>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row>
    <row r="38" spans="1:60">
      <c r="A38" s="58"/>
      <c r="B38" s="58"/>
      <c r="C38" s="58"/>
      <c r="D38" s="58"/>
      <c r="E38" s="58"/>
      <c r="F38" s="58"/>
      <c r="G38" s="58"/>
      <c r="H38" s="58"/>
      <c r="I38" s="58"/>
      <c r="J38" s="58"/>
      <c r="K38" s="58"/>
      <c r="L38" s="58"/>
      <c r="M38" s="58"/>
      <c r="N38" s="58"/>
      <c r="O38" s="58"/>
      <c r="P38" s="58"/>
      <c r="Q38" s="58"/>
      <c r="R38" s="58"/>
      <c r="S38" s="58"/>
    </row>
  </sheetData>
  <mergeCells count="100">
    <mergeCell ref="B36:AD36"/>
    <mergeCell ref="AF36:BH36"/>
    <mergeCell ref="B37:AD37"/>
    <mergeCell ref="AF37:BH37"/>
    <mergeCell ref="A28:E28"/>
    <mergeCell ref="AE28:AI28"/>
    <mergeCell ref="B33:AD33"/>
    <mergeCell ref="AF33:BH33"/>
    <mergeCell ref="B34:AD34"/>
    <mergeCell ref="AF34:BH34"/>
    <mergeCell ref="B35:AD35"/>
    <mergeCell ref="AF35:BH35"/>
    <mergeCell ref="AR28:AS28"/>
    <mergeCell ref="AV28:AW28"/>
    <mergeCell ref="BD28:BG28"/>
    <mergeCell ref="T30:V30"/>
    <mergeCell ref="F28:G28"/>
    <mergeCell ref="J28:K28"/>
    <mergeCell ref="N28:O28"/>
    <mergeCell ref="R28:S28"/>
    <mergeCell ref="V28:W28"/>
    <mergeCell ref="V26:W26"/>
    <mergeCell ref="W30:AA30"/>
    <mergeCell ref="AX30:AZ30"/>
    <mergeCell ref="BA30:BE30"/>
    <mergeCell ref="BD26:BG26"/>
    <mergeCell ref="Z28:AC28"/>
    <mergeCell ref="AJ28:AK28"/>
    <mergeCell ref="AN28:AO28"/>
    <mergeCell ref="Z26:AC26"/>
    <mergeCell ref="AE26:AI26"/>
    <mergeCell ref="AJ26:AK26"/>
    <mergeCell ref="AN26:AO26"/>
    <mergeCell ref="A26:E26"/>
    <mergeCell ref="F26:G26"/>
    <mergeCell ref="J26:K26"/>
    <mergeCell ref="N26:O26"/>
    <mergeCell ref="R26:S26"/>
    <mergeCell ref="AX23:BB23"/>
    <mergeCell ref="AZ26:BA26"/>
    <mergeCell ref="AR26:AS26"/>
    <mergeCell ref="AV26:AW26"/>
    <mergeCell ref="AZ28:BA28"/>
    <mergeCell ref="A25:F25"/>
    <mergeCell ref="AE25:AJ25"/>
    <mergeCell ref="I20:M20"/>
    <mergeCell ref="T20:X20"/>
    <mergeCell ref="AM20:AQ20"/>
    <mergeCell ref="I23:M23"/>
    <mergeCell ref="T23:X23"/>
    <mergeCell ref="AM23:AQ23"/>
    <mergeCell ref="AX20:BB20"/>
    <mergeCell ref="H22:I22"/>
    <mergeCell ref="S22:T22"/>
    <mergeCell ref="AL22:AM22"/>
    <mergeCell ref="AW22:AX22"/>
    <mergeCell ref="AV17:BA17"/>
    <mergeCell ref="BB17:BD17"/>
    <mergeCell ref="A19:F19"/>
    <mergeCell ref="H19:I19"/>
    <mergeCell ref="S19:T19"/>
    <mergeCell ref="AE19:AJ19"/>
    <mergeCell ref="AL19:AM19"/>
    <mergeCell ref="AW19:AX19"/>
    <mergeCell ref="H17:L17"/>
    <mergeCell ref="M17:O17"/>
    <mergeCell ref="A17:F17"/>
    <mergeCell ref="R17:W17"/>
    <mergeCell ref="X17:Z17"/>
    <mergeCell ref="AE17:AJ17"/>
    <mergeCell ref="AQ17:AS17"/>
    <mergeCell ref="AL17:AP17"/>
    <mergeCell ref="AE15:AJ15"/>
    <mergeCell ref="AX15:BH15"/>
    <mergeCell ref="AL15:AV15"/>
    <mergeCell ref="T15:AD15"/>
    <mergeCell ref="A15:F15"/>
    <mergeCell ref="H15:R15"/>
    <mergeCell ref="A11:F11"/>
    <mergeCell ref="H11:R11"/>
    <mergeCell ref="AE11:AJ11"/>
    <mergeCell ref="AL11:AV11"/>
    <mergeCell ref="A13:F13"/>
    <mergeCell ref="H13:AD13"/>
    <mergeCell ref="AE13:AJ13"/>
    <mergeCell ref="AL13:BH13"/>
    <mergeCell ref="M7:Q7"/>
    <mergeCell ref="R7:AC7"/>
    <mergeCell ref="AQ7:AU7"/>
    <mergeCell ref="AV7:BG7"/>
    <mergeCell ref="M9:Q9"/>
    <mergeCell ref="R9:AB9"/>
    <mergeCell ref="AQ9:AU9"/>
    <mergeCell ref="AV9:BF9"/>
    <mergeCell ref="A1:AD1"/>
    <mergeCell ref="AE1:BH1"/>
    <mergeCell ref="S3:AC3"/>
    <mergeCell ref="AW3:BG3"/>
    <mergeCell ref="A5:S5"/>
    <mergeCell ref="AE5:AW5"/>
  </mergeCells>
  <phoneticPr fontId="1"/>
  <printOptions horizontalCentered="1"/>
  <pageMargins left="0.78740157480314965" right="0.51181102362204722" top="0.74803149606299213" bottom="0.74803149606299213" header="0.31496062992125984" footer="0.31496062992125984"/>
  <pageSetup paperSize="9" scale="90" orientation="portrait" r:id="rId1"/>
  <colBreaks count="1" manualBreakCount="1">
    <brk id="3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163C7-BAA7-485A-A3DC-64070A45FC65}">
  <dimension ref="A1:D21"/>
  <sheetViews>
    <sheetView workbookViewId="0">
      <selection activeCell="F21" sqref="F21"/>
    </sheetView>
  </sheetViews>
  <sheetFormatPr defaultRowHeight="13.5"/>
  <cols>
    <col min="1" max="1" width="9" style="20"/>
    <col min="2" max="2" width="23" style="20" customWidth="1"/>
    <col min="3" max="4" width="14.625" style="20" customWidth="1"/>
    <col min="5" max="16384" width="9" style="19"/>
  </cols>
  <sheetData>
    <row r="1" spans="1:4">
      <c r="A1" s="41" t="s">
        <v>33</v>
      </c>
      <c r="B1" s="41" t="s">
        <v>34</v>
      </c>
      <c r="C1" s="41" t="s">
        <v>35</v>
      </c>
      <c r="D1" s="41" t="s">
        <v>36</v>
      </c>
    </row>
    <row r="2" spans="1:4" ht="14.25">
      <c r="A2" s="40">
        <v>1</v>
      </c>
      <c r="B2" s="39" t="s">
        <v>105</v>
      </c>
      <c r="C2" s="38" t="s">
        <v>104</v>
      </c>
      <c r="D2" s="38" t="s">
        <v>37</v>
      </c>
    </row>
    <row r="3" spans="1:4" ht="14.25">
      <c r="A3" s="40">
        <v>2</v>
      </c>
      <c r="B3" s="39" t="s">
        <v>107</v>
      </c>
      <c r="C3" s="38" t="s">
        <v>106</v>
      </c>
      <c r="D3" s="38" t="s">
        <v>37</v>
      </c>
    </row>
    <row r="4" spans="1:4" ht="14.25">
      <c r="A4" s="40">
        <v>3</v>
      </c>
      <c r="B4" s="39" t="s">
        <v>103</v>
      </c>
      <c r="C4" s="38" t="s">
        <v>102</v>
      </c>
      <c r="D4" s="38" t="s">
        <v>37</v>
      </c>
    </row>
    <row r="5" spans="1:4" ht="14.25">
      <c r="A5" s="40">
        <v>4</v>
      </c>
      <c r="B5" s="39" t="s">
        <v>101</v>
      </c>
      <c r="C5" s="38" t="s">
        <v>100</v>
      </c>
      <c r="D5" s="38" t="s">
        <v>37</v>
      </c>
    </row>
    <row r="6" spans="1:4" ht="14.25">
      <c r="A6" s="40">
        <v>5</v>
      </c>
      <c r="B6" s="39" t="s">
        <v>30</v>
      </c>
      <c r="C6" s="38" t="s">
        <v>108</v>
      </c>
      <c r="D6" s="38" t="s">
        <v>37</v>
      </c>
    </row>
    <row r="7" spans="1:4" ht="14.25">
      <c r="A7" s="40">
        <v>6</v>
      </c>
      <c r="B7" s="39" t="s">
        <v>99</v>
      </c>
      <c r="C7" s="38" t="s">
        <v>98</v>
      </c>
      <c r="D7" s="38" t="s">
        <v>37</v>
      </c>
    </row>
    <row r="8" spans="1:4" ht="14.25">
      <c r="A8" s="40">
        <v>7</v>
      </c>
      <c r="B8" s="39"/>
      <c r="C8" s="38"/>
      <c r="D8" s="38" t="s">
        <v>37</v>
      </c>
    </row>
    <row r="9" spans="1:4" ht="14.25">
      <c r="A9" s="40">
        <v>8</v>
      </c>
      <c r="B9" s="39"/>
      <c r="C9" s="38"/>
      <c r="D9" s="38" t="s">
        <v>37</v>
      </c>
    </row>
    <row r="10" spans="1:4" ht="14.25">
      <c r="A10" s="40">
        <v>9</v>
      </c>
      <c r="B10" s="39"/>
      <c r="C10" s="38"/>
      <c r="D10" s="38" t="s">
        <v>37</v>
      </c>
    </row>
    <row r="11" spans="1:4" ht="14.25">
      <c r="A11" s="40">
        <v>10</v>
      </c>
      <c r="B11" s="39"/>
      <c r="C11" s="38"/>
      <c r="D11" s="38" t="s">
        <v>37</v>
      </c>
    </row>
    <row r="12" spans="1:4" ht="14.25">
      <c r="A12" s="40">
        <v>11</v>
      </c>
      <c r="B12" s="39"/>
      <c r="C12" s="38"/>
      <c r="D12" s="38" t="s">
        <v>37</v>
      </c>
    </row>
    <row r="13" spans="1:4" ht="14.25">
      <c r="A13" s="40">
        <v>12</v>
      </c>
      <c r="B13" s="39"/>
      <c r="C13" s="38"/>
      <c r="D13" s="38" t="s">
        <v>37</v>
      </c>
    </row>
    <row r="14" spans="1:4" ht="14.25">
      <c r="A14" s="40">
        <v>13</v>
      </c>
      <c r="B14" s="39"/>
      <c r="C14" s="38"/>
      <c r="D14" s="38" t="s">
        <v>37</v>
      </c>
    </row>
    <row r="15" spans="1:4" ht="14.25">
      <c r="A15" s="40">
        <v>14</v>
      </c>
      <c r="B15" s="39"/>
      <c r="C15" s="38"/>
      <c r="D15" s="38" t="s">
        <v>37</v>
      </c>
    </row>
    <row r="16" spans="1:4" ht="14.25">
      <c r="A16" s="40">
        <v>15</v>
      </c>
      <c r="B16" s="39"/>
      <c r="C16" s="38"/>
      <c r="D16" s="38" t="s">
        <v>37</v>
      </c>
    </row>
    <row r="17" spans="1:4" ht="14.25">
      <c r="A17" s="40">
        <v>16</v>
      </c>
      <c r="B17" s="39"/>
      <c r="C17" s="38"/>
      <c r="D17" s="38" t="s">
        <v>37</v>
      </c>
    </row>
    <row r="18" spans="1:4" ht="14.25">
      <c r="A18" s="40">
        <v>17</v>
      </c>
      <c r="B18" s="39"/>
      <c r="C18" s="38"/>
      <c r="D18" s="38" t="s">
        <v>37</v>
      </c>
    </row>
    <row r="19" spans="1:4" ht="14.25">
      <c r="A19" s="40">
        <v>18</v>
      </c>
      <c r="B19" s="39"/>
      <c r="C19" s="38"/>
      <c r="D19" s="38" t="s">
        <v>37</v>
      </c>
    </row>
    <row r="20" spans="1:4" ht="14.25">
      <c r="A20" s="40">
        <v>19</v>
      </c>
      <c r="B20" s="39"/>
      <c r="C20" s="38"/>
      <c r="D20" s="38" t="s">
        <v>37</v>
      </c>
    </row>
    <row r="21" spans="1:4" ht="14.25">
      <c r="A21" s="40">
        <v>20</v>
      </c>
      <c r="B21" s="39"/>
      <c r="C21" s="38"/>
      <c r="D21" s="38" t="s">
        <v>37</v>
      </c>
    </row>
  </sheetData>
  <sortState xmlns:xlrd2="http://schemas.microsoft.com/office/spreadsheetml/2017/richdata2" ref="B2:C21">
    <sortCondition ref="B2:B21"/>
  </sortState>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4C754-5EA9-4F51-85BC-71F8CCED8972}">
  <dimension ref="A1:S54"/>
  <sheetViews>
    <sheetView showZeros="0" view="pageBreakPreview" topLeftCell="A2" zoomScaleNormal="70" zoomScaleSheetLayoutView="100" workbookViewId="0">
      <selection activeCell="F21" sqref="F21"/>
    </sheetView>
  </sheetViews>
  <sheetFormatPr defaultColWidth="9" defaultRowHeight="13.5"/>
  <cols>
    <col min="1" max="1" width="10.25" style="22" customWidth="1"/>
    <col min="2" max="2" width="11.625" style="22" bestFit="1" customWidth="1"/>
    <col min="3" max="3" width="25.625" style="23" customWidth="1"/>
    <col min="4" max="4" width="6" style="23" bestFit="1" customWidth="1"/>
    <col min="5" max="5" width="5.75" style="23" customWidth="1"/>
    <col min="6" max="6" width="13.375" style="23" customWidth="1"/>
    <col min="7" max="7" width="11.375" style="23" customWidth="1"/>
    <col min="8" max="8" width="13.375" style="23" customWidth="1"/>
    <col min="9" max="10" width="9" style="23"/>
    <col min="11" max="11" width="10.875" style="23" bestFit="1" customWidth="1"/>
    <col min="12" max="15" width="9" style="23"/>
    <col min="16" max="16" width="10.875" style="23" bestFit="1" customWidth="1"/>
    <col min="17" max="16384" width="9" style="23"/>
  </cols>
  <sheetData>
    <row r="1" spans="1:19" ht="4.1500000000000004" customHeight="1"/>
    <row r="2" spans="1:19" ht="17.25">
      <c r="A2" s="248" t="s">
        <v>77</v>
      </c>
      <c r="B2" s="248"/>
      <c r="C2" s="248"/>
      <c r="D2" s="248"/>
      <c r="E2" s="248"/>
      <c r="F2" s="248"/>
      <c r="G2" s="248"/>
      <c r="H2" s="248"/>
      <c r="J2" s="107"/>
      <c r="K2" s="107"/>
      <c r="L2" s="107"/>
      <c r="M2" s="107"/>
      <c r="N2" s="107"/>
      <c r="O2" s="107"/>
      <c r="P2" s="107"/>
      <c r="Q2" s="107"/>
      <c r="R2" s="107"/>
      <c r="S2" s="107"/>
    </row>
    <row r="3" spans="1:19" ht="26.25" customHeight="1">
      <c r="A3" s="250" t="s">
        <v>165</v>
      </c>
      <c r="B3" s="250"/>
      <c r="C3" s="250"/>
      <c r="D3" s="250"/>
      <c r="E3" s="250"/>
      <c r="F3" s="250"/>
      <c r="G3" s="250"/>
      <c r="H3" s="250"/>
      <c r="J3" s="107"/>
      <c r="K3" s="107"/>
      <c r="L3" s="107"/>
      <c r="M3" s="107"/>
      <c r="N3" s="107"/>
      <c r="O3" s="107"/>
      <c r="P3" s="107"/>
      <c r="Q3" s="107"/>
      <c r="R3" s="107"/>
      <c r="S3" s="107"/>
    </row>
    <row r="4" spans="1:19" ht="16.149999999999999" customHeight="1">
      <c r="A4" s="248" t="s">
        <v>145</v>
      </c>
      <c r="B4" s="248"/>
      <c r="C4" s="248"/>
      <c r="D4" s="248"/>
      <c r="E4" s="248"/>
      <c r="F4" s="248"/>
      <c r="G4" s="248"/>
      <c r="H4" s="248"/>
      <c r="J4" s="107"/>
      <c r="K4" s="107"/>
      <c r="L4" s="107"/>
      <c r="M4" s="107"/>
      <c r="N4" s="107"/>
      <c r="O4" s="107"/>
      <c r="P4" s="107"/>
      <c r="Q4" s="107"/>
      <c r="R4" s="107"/>
      <c r="S4" s="107"/>
    </row>
    <row r="5" spans="1:19" ht="18.75" customHeight="1">
      <c r="A5" s="24" t="s">
        <v>78</v>
      </c>
      <c r="F5" s="25" t="s">
        <v>79</v>
      </c>
      <c r="G5" s="81" t="s">
        <v>146</v>
      </c>
      <c r="H5" s="25"/>
      <c r="I5" s="24"/>
      <c r="J5" s="107"/>
      <c r="K5" s="107"/>
      <c r="L5" s="107"/>
      <c r="M5" s="107"/>
      <c r="N5" s="107"/>
      <c r="O5" s="107"/>
      <c r="P5" s="107"/>
      <c r="Q5" s="107"/>
      <c r="R5" s="107"/>
      <c r="S5" s="107"/>
    </row>
    <row r="6" spans="1:19" ht="18.75" customHeight="1">
      <c r="A6" s="242">
        <f ca="1">ＪＢ個人競技記録報告書!A6</f>
        <v>45411</v>
      </c>
      <c r="B6" s="242"/>
      <c r="C6" s="23">
        <f>ＪＢ個人競技記録報告書!C6</f>
        <v>0</v>
      </c>
      <c r="F6" s="26" t="s">
        <v>80</v>
      </c>
      <c r="G6" s="82" t="str">
        <f>ＪＢ個人競技記録報告書!G6</f>
        <v>中野　晴夫</v>
      </c>
      <c r="H6" s="26"/>
      <c r="I6" s="24"/>
    </row>
    <row r="7" spans="1:19" ht="8.4499999999999993" customHeight="1">
      <c r="I7" s="24"/>
    </row>
    <row r="8" spans="1:19" ht="13.5" customHeight="1" thickBot="1">
      <c r="A8" s="251" t="s">
        <v>81</v>
      </c>
      <c r="B8" s="251"/>
      <c r="C8" s="252" t="s">
        <v>166</v>
      </c>
      <c r="D8" s="253"/>
      <c r="E8" s="253"/>
      <c r="F8" s="253"/>
      <c r="G8" s="83" t="s">
        <v>82</v>
      </c>
      <c r="H8" s="25" t="s">
        <v>167</v>
      </c>
      <c r="I8" s="24"/>
    </row>
    <row r="9" spans="1:19" ht="12.95" customHeight="1">
      <c r="H9" s="254" t="s">
        <v>168</v>
      </c>
      <c r="I9" s="24"/>
    </row>
    <row r="10" spans="1:19">
      <c r="A10" s="251" t="s">
        <v>83</v>
      </c>
      <c r="B10" s="251"/>
      <c r="C10" s="25" t="s">
        <v>107</v>
      </c>
      <c r="D10" s="225" t="s">
        <v>84</v>
      </c>
      <c r="E10" s="225"/>
      <c r="F10" s="242">
        <v>45121</v>
      </c>
      <c r="G10" s="242"/>
      <c r="H10" s="255"/>
      <c r="I10" s="24"/>
    </row>
    <row r="11" spans="1:19" ht="14.25" thickBot="1">
      <c r="F11" s="242">
        <v>45123</v>
      </c>
      <c r="G11" s="242"/>
      <c r="H11" s="256"/>
      <c r="I11" s="24"/>
    </row>
    <row r="12" spans="1:19" ht="14.25" thickBot="1">
      <c r="E12" s="28"/>
      <c r="F12" s="243">
        <f ca="1">ＪＢ個人競技記録報告書!F12</f>
        <v>45411</v>
      </c>
      <c r="G12" s="243"/>
      <c r="H12" s="23" t="s">
        <v>148</v>
      </c>
      <c r="I12" s="24"/>
    </row>
    <row r="13" spans="1:19" s="22" customFormat="1" ht="17.25" customHeight="1" thickBot="1">
      <c r="A13" s="29" t="s">
        <v>85</v>
      </c>
      <c r="B13" s="30" t="s">
        <v>86</v>
      </c>
      <c r="C13" s="80" t="s">
        <v>87</v>
      </c>
      <c r="D13" s="244" t="s">
        <v>88</v>
      </c>
      <c r="E13" s="245"/>
      <c r="F13" s="80" t="s">
        <v>89</v>
      </c>
      <c r="G13" s="80" t="s">
        <v>90</v>
      </c>
      <c r="H13" s="80" t="s">
        <v>91</v>
      </c>
    </row>
    <row r="14" spans="1:19" ht="18.95" customHeight="1" thickTop="1">
      <c r="A14" s="84" t="str">
        <f>IF(C14="","",VLOOKUP(C14,会員!B3:$D$1800,2,FALSE))</f>
        <v/>
      </c>
      <c r="B14" s="85" t="str">
        <f>IF(C14="","",VLOOKUP(C14,会員!B3:$D$1800,3,FALSE))</f>
        <v/>
      </c>
      <c r="C14" s="86"/>
      <c r="D14" s="269"/>
      <c r="E14" s="270"/>
      <c r="F14" s="86"/>
      <c r="G14" s="86"/>
      <c r="H14" s="86"/>
    </row>
    <row r="15" spans="1:19" ht="18.95" customHeight="1">
      <c r="A15" s="87" t="str">
        <f>IF(C15="","",VLOOKUP(C15,会員!B4:$D$1800,2,FALSE))</f>
        <v/>
      </c>
      <c r="B15" s="88" t="str">
        <f>IF(C15="","",VLOOKUP(C15,会員!B4:$D$1800,3,FALSE))</f>
        <v/>
      </c>
      <c r="C15" s="89"/>
      <c r="D15" s="261"/>
      <c r="E15" s="262"/>
      <c r="F15" s="89"/>
      <c r="G15" s="89"/>
      <c r="H15" s="89"/>
    </row>
    <row r="16" spans="1:19" ht="18.95" customHeight="1">
      <c r="A16" s="87" t="str">
        <f>IF(C16="","",VLOOKUP(C16,会員!B5:$D$1800,2,FALSE))</f>
        <v/>
      </c>
      <c r="B16" s="88" t="str">
        <f>IF(C16="","",VLOOKUP(C16,会員!B5:$D$1800,3,FALSE))</f>
        <v/>
      </c>
      <c r="C16" s="89"/>
      <c r="D16" s="261"/>
      <c r="E16" s="262"/>
      <c r="F16" s="89"/>
      <c r="G16" s="89"/>
      <c r="H16" s="89"/>
    </row>
    <row r="17" spans="1:16" ht="18.95" customHeight="1" thickBot="1">
      <c r="A17" s="87" t="str">
        <f>IF(C17="","",VLOOKUP(C17,会員!B6:$D$1800,2,FALSE))</f>
        <v/>
      </c>
      <c r="B17" s="88" t="str">
        <f>IF(C17="","",VLOOKUP(C17,会員!B6:$D$1800,3,FALSE))</f>
        <v/>
      </c>
      <c r="C17" s="89"/>
      <c r="D17" s="261"/>
      <c r="E17" s="262"/>
      <c r="F17" s="89"/>
      <c r="G17" s="89"/>
      <c r="H17" s="89"/>
      <c r="J17" s="22"/>
      <c r="K17" s="90" t="s">
        <v>150</v>
      </c>
      <c r="L17" s="90" t="s">
        <v>151</v>
      </c>
      <c r="M17" s="90"/>
      <c r="N17" s="90"/>
    </row>
    <row r="18" spans="1:16" ht="18.95" customHeight="1" thickBot="1">
      <c r="A18" s="91" t="str">
        <f>IF(C18="","",VLOOKUP(C18,会員!B7:$D$1800,2,FALSE))</f>
        <v/>
      </c>
      <c r="B18" s="92" t="str">
        <f>IF(C18="","",VLOOKUP(C18,会員!B7:$D$1800,3,FALSE))</f>
        <v/>
      </c>
      <c r="C18" s="93"/>
      <c r="D18" s="263"/>
      <c r="E18" s="264"/>
      <c r="F18" s="93"/>
      <c r="G18" s="93"/>
      <c r="H18" s="93"/>
      <c r="J18" s="240" t="s">
        <v>152</v>
      </c>
      <c r="K18" s="94"/>
      <c r="L18" s="94"/>
      <c r="M18" s="94"/>
      <c r="N18" s="94"/>
      <c r="P18" s="223">
        <f>($K$18*22)+($L$18*22)+($M$18*22)+($K$19*11)+($L$19*11)+(N18*22)</f>
        <v>0</v>
      </c>
    </row>
    <row r="19" spans="1:16" ht="18.95" customHeight="1" thickBot="1">
      <c r="A19" s="95" t="str">
        <f>IF(C19="","",VLOOKUP(C19,会員!B8:$D$1800,2,FALSE))</f>
        <v/>
      </c>
      <c r="B19" s="96" t="str">
        <f>IF(C19="","",VLOOKUP(C19,会員!B8:$D$1800,3,FALSE))</f>
        <v/>
      </c>
      <c r="C19" s="97"/>
      <c r="D19" s="259"/>
      <c r="E19" s="260"/>
      <c r="F19" s="97"/>
      <c r="G19" s="97"/>
      <c r="H19" s="97"/>
      <c r="J19" s="241"/>
      <c r="K19" s="94">
        <f>SUMIF($A$14:$A$43,"56-U",$F$14:$F$43)</f>
        <v>0</v>
      </c>
      <c r="L19" s="94">
        <f>SUMIF($A$14:$A$43,"54-U",$F$14:$F$43)</f>
        <v>0</v>
      </c>
      <c r="M19" s="94">
        <f>SUMIF($A$14:$A$43,"40-C",$F$14:$F$43)</f>
        <v>0</v>
      </c>
      <c r="N19" s="94">
        <f>SUMIF($A$14:$A$43,"55-U",$F$14:$F$43)</f>
        <v>0</v>
      </c>
      <c r="P19" s="224"/>
    </row>
    <row r="20" spans="1:16" ht="18.95" customHeight="1">
      <c r="A20" s="87" t="str">
        <f>IF(C20="","",VLOOKUP(C20,会員!B9:$D$1800,2,FALSE))</f>
        <v/>
      </c>
      <c r="B20" s="88" t="str">
        <f>IF(C20="","",VLOOKUP(C20,会員!B9:$D$1800,3,FALSE))</f>
        <v/>
      </c>
      <c r="C20" s="89"/>
      <c r="D20" s="261"/>
      <c r="E20" s="262"/>
      <c r="F20" s="89"/>
      <c r="G20" s="89"/>
      <c r="H20" s="89"/>
    </row>
    <row r="21" spans="1:16" ht="18.95" customHeight="1" thickBot="1">
      <c r="A21" s="87" t="str">
        <f>IF(C21="","",VLOOKUP(C21,会員!B10:$D$1800,2,FALSE))</f>
        <v/>
      </c>
      <c r="B21" s="88" t="str">
        <f>IF(C21="","",VLOOKUP(C21,会員!B10:$D$1800,3,FALSE))</f>
        <v/>
      </c>
      <c r="C21" s="89"/>
      <c r="D21" s="261"/>
      <c r="E21" s="262"/>
      <c r="F21" s="89"/>
      <c r="G21" s="89"/>
      <c r="H21" s="89"/>
      <c r="J21" s="22" t="s">
        <v>153</v>
      </c>
      <c r="K21" s="90" t="s">
        <v>119</v>
      </c>
      <c r="L21" s="90" t="s">
        <v>120</v>
      </c>
      <c r="M21" s="90" t="s">
        <v>121</v>
      </c>
      <c r="N21" s="90" t="s">
        <v>122</v>
      </c>
    </row>
    <row r="22" spans="1:16" ht="18.95" customHeight="1">
      <c r="A22" s="87" t="str">
        <f>IF(C22="","",VLOOKUP(C22,会員!B11:$D$1800,2,FALSE))</f>
        <v/>
      </c>
      <c r="B22" s="88" t="str">
        <f>IF(C22="","",VLOOKUP(C22,会員!B11:$D$1800,3,FALSE))</f>
        <v/>
      </c>
      <c r="C22" s="89"/>
      <c r="D22" s="261"/>
      <c r="E22" s="262"/>
      <c r="F22" s="89"/>
      <c r="G22" s="89"/>
      <c r="H22" s="89"/>
      <c r="J22" s="94" t="s">
        <v>94</v>
      </c>
      <c r="K22" s="94">
        <f>SUMIF($A$14:$A$43,"40-A",$F$14:$F$43)</f>
        <v>0</v>
      </c>
      <c r="L22" s="94">
        <f>SUMIF($A$14:$A$43,"40-B",$F$14:$F$43)</f>
        <v>0</v>
      </c>
      <c r="M22" s="94">
        <f>SUMIF($A$14:$A$43,"40-C",$F$14:$F$43)</f>
        <v>0</v>
      </c>
      <c r="N22" s="94">
        <f>SUMIF($A$14:$A$43,"55-U",$F$14:$F$43)</f>
        <v>0</v>
      </c>
      <c r="P22" s="223">
        <f>($K$22*22)+($L$22*22)+($M$22*22)+($K$23*11)+($L$23*11)+(N22*22)</f>
        <v>0</v>
      </c>
    </row>
    <row r="23" spans="1:16" ht="18.95" customHeight="1" thickBot="1">
      <c r="A23" s="98" t="str">
        <f>IF(C23="","",VLOOKUP(C23,会員!B12:$D$1800,2,FALSE))</f>
        <v/>
      </c>
      <c r="B23" s="99" t="str">
        <f>IF(C23="","",VLOOKUP(C23,会員!B12:$D$1800,3,FALSE))</f>
        <v/>
      </c>
      <c r="C23" s="93"/>
      <c r="D23" s="263"/>
      <c r="E23" s="264"/>
      <c r="F23" s="93"/>
      <c r="G23" s="93"/>
      <c r="H23" s="93"/>
      <c r="J23" s="100" t="s">
        <v>96</v>
      </c>
      <c r="K23" s="100">
        <f>SUMIF($A$14:$A$43,"40-J",$F$14:$F$43)</f>
        <v>0</v>
      </c>
      <c r="L23" s="100">
        <f>SUMIF($A$14:$A$43,"40-H",$F$14:$F$43)</f>
        <v>0</v>
      </c>
      <c r="M23" s="100"/>
      <c r="N23" s="100"/>
      <c r="P23" s="224"/>
    </row>
    <row r="24" spans="1:16" ht="18.95" customHeight="1" thickBot="1">
      <c r="A24" s="95" t="str">
        <f>IF(C24="","",VLOOKUP(C24,会員!B13:$D$1800,2,FALSE))</f>
        <v/>
      </c>
      <c r="B24" s="96" t="str">
        <f>IF(C24="","",VLOOKUP(C24,会員!B13:$D$1800,3,FALSE))</f>
        <v/>
      </c>
      <c r="C24" s="97"/>
      <c r="D24" s="259"/>
      <c r="E24" s="260"/>
      <c r="F24" s="97"/>
      <c r="G24" s="97"/>
      <c r="H24" s="97"/>
      <c r="J24" s="22" t="s">
        <v>154</v>
      </c>
      <c r="K24" s="90" t="s">
        <v>119</v>
      </c>
      <c r="L24" s="90" t="s">
        <v>120</v>
      </c>
      <c r="M24" s="90" t="s">
        <v>121</v>
      </c>
      <c r="N24" s="90" t="s">
        <v>122</v>
      </c>
    </row>
    <row r="25" spans="1:16" ht="18.95" customHeight="1">
      <c r="A25" s="87" t="str">
        <f>IF(C25="","",VLOOKUP(C25,会員!B14:$D$1800,2,FALSE))</f>
        <v/>
      </c>
      <c r="B25" s="88" t="str">
        <f>IF(C25="","",VLOOKUP(C25,会員!B14:$D$1800,3,FALSE))</f>
        <v/>
      </c>
      <c r="C25" s="89"/>
      <c r="D25" s="261"/>
      <c r="E25" s="262"/>
      <c r="F25" s="89"/>
      <c r="G25" s="89"/>
      <c r="H25" s="89"/>
      <c r="J25" s="94" t="s">
        <v>94</v>
      </c>
      <c r="K25" s="94">
        <f>SUMIF($A$14:$A$43,"41-A",$F$14:$F$43)</f>
        <v>0</v>
      </c>
      <c r="L25" s="94">
        <f>SUMIF($A$14:$A$43,"41-B",$F$14:$F$43)</f>
        <v>0</v>
      </c>
      <c r="M25" s="94">
        <f>SUMIF($A$14:$A$43,"41-C",$F$14:$F$43)</f>
        <v>0</v>
      </c>
      <c r="N25" s="94">
        <f>SUMIF($A$14:$A$43,"55-U",$F$14:$F$43)</f>
        <v>0</v>
      </c>
      <c r="P25" s="223">
        <f>($K$25*22)+($L$25*22)+($M$25*22)+($K$26*11)+($L$26*11)+(N25*22)</f>
        <v>0</v>
      </c>
    </row>
    <row r="26" spans="1:16" ht="18.95" customHeight="1" thickBot="1">
      <c r="A26" s="87" t="str">
        <f>IF(C26="","",VLOOKUP(C26,会員!B15:$D$1800,2,FALSE))</f>
        <v/>
      </c>
      <c r="B26" s="88" t="str">
        <f>IF(C26="","",VLOOKUP(C26,会員!B15:$D$1800,3,FALSE))</f>
        <v/>
      </c>
      <c r="C26" s="89"/>
      <c r="D26" s="261"/>
      <c r="E26" s="262"/>
      <c r="F26" s="89"/>
      <c r="G26" s="89"/>
      <c r="H26" s="89"/>
      <c r="J26" s="100" t="s">
        <v>96</v>
      </c>
      <c r="K26" s="100">
        <f>SUMIF($A$14:$A$43,"41-J",$F$14:$F$43)</f>
        <v>0</v>
      </c>
      <c r="L26" s="100">
        <f>SUMIF($A$14:$A$43,"41-H",$F$14:$F$43)</f>
        <v>0</v>
      </c>
      <c r="M26" s="100"/>
      <c r="N26" s="100"/>
      <c r="P26" s="224"/>
    </row>
    <row r="27" spans="1:16" ht="18.95" customHeight="1" thickBot="1">
      <c r="A27" s="87" t="str">
        <f>IF(C27="","",VLOOKUP(C27,会員!B16:$D$1800,2,FALSE))</f>
        <v/>
      </c>
      <c r="B27" s="88" t="str">
        <f>IF(C27="","",VLOOKUP(C27,会員!B16:$D$1800,3,FALSE))</f>
        <v/>
      </c>
      <c r="C27" s="89"/>
      <c r="D27" s="261"/>
      <c r="E27" s="262"/>
      <c r="F27" s="89"/>
      <c r="G27" s="89"/>
      <c r="H27" s="89"/>
      <c r="J27" s="22" t="s">
        <v>155</v>
      </c>
      <c r="K27" s="90" t="s">
        <v>119</v>
      </c>
      <c r="L27" s="90" t="s">
        <v>120</v>
      </c>
      <c r="M27" s="90" t="s">
        <v>121</v>
      </c>
      <c r="N27" s="90" t="s">
        <v>122</v>
      </c>
    </row>
    <row r="28" spans="1:16" ht="18.95" customHeight="1" thickBot="1">
      <c r="A28" s="91" t="str">
        <f>IF(C28="","",VLOOKUP(C28,会員!B17:$D$1800,2,FALSE))</f>
        <v/>
      </c>
      <c r="B28" s="92" t="str">
        <f>IF(C28="","",VLOOKUP(C28,会員!B17:$D$1800,3,FALSE))</f>
        <v/>
      </c>
      <c r="C28" s="93"/>
      <c r="D28" s="263"/>
      <c r="E28" s="264"/>
      <c r="F28" s="93"/>
      <c r="G28" s="93"/>
      <c r="H28" s="93"/>
      <c r="J28" s="94" t="s">
        <v>94</v>
      </c>
      <c r="K28" s="94">
        <f>SUMIF($A$14:$A$43,"42-A",$F$14:$F$43)</f>
        <v>0</v>
      </c>
      <c r="L28" s="94">
        <f>SUMIF($A$14:$A$43,"42-B",$F$14:$F$43)</f>
        <v>0</v>
      </c>
      <c r="M28" s="94">
        <f>SUMIF($A$14:$A$43,"42-C",$F$14:$F$43)</f>
        <v>0</v>
      </c>
      <c r="N28" s="94">
        <f>SUMIF($A$14:$A$43,"55-U",$F$14:$F$43)</f>
        <v>0</v>
      </c>
      <c r="P28" s="223">
        <f>($K$28*22)+($L$28*22)+($M$28*22)+($K$29*11)+($L$29*11)+(N28*22)</f>
        <v>0</v>
      </c>
    </row>
    <row r="29" spans="1:16" ht="18.95" customHeight="1" thickBot="1">
      <c r="A29" s="95" t="str">
        <f>IF(C29="","",VLOOKUP(C29,会員!B18:$D$1800,2,FALSE))</f>
        <v/>
      </c>
      <c r="B29" s="96" t="str">
        <f>IF(C29="","",VLOOKUP(C29,会員!B18:$D$1800,3,FALSE))</f>
        <v/>
      </c>
      <c r="C29" s="97"/>
      <c r="D29" s="259"/>
      <c r="E29" s="260"/>
      <c r="F29" s="97"/>
      <c r="G29" s="97"/>
      <c r="H29" s="97"/>
      <c r="J29" s="100" t="s">
        <v>96</v>
      </c>
      <c r="K29" s="100">
        <f>SUMIF($A$14:$A$43,"42-J",$F$14:$F$43)</f>
        <v>0</v>
      </c>
      <c r="L29" s="100">
        <f>SUMIF($A$14:$A$43,"42-H",$F$14:$F$43)</f>
        <v>0</v>
      </c>
      <c r="M29" s="100"/>
      <c r="N29" s="100"/>
      <c r="P29" s="224"/>
    </row>
    <row r="30" spans="1:16" ht="18.95" customHeight="1" thickBot="1">
      <c r="A30" s="87" t="str">
        <f>IF(C30="","",VLOOKUP(C30,会員!B19:$D$1800,2,FALSE))</f>
        <v/>
      </c>
      <c r="B30" s="88" t="str">
        <f>IF(C30="","",VLOOKUP(C30,会員!B19:$D$1800,3,FALSE))</f>
        <v/>
      </c>
      <c r="C30" s="89"/>
      <c r="D30" s="261"/>
      <c r="E30" s="262"/>
      <c r="F30" s="89"/>
      <c r="G30" s="89"/>
      <c r="H30" s="89"/>
      <c r="J30" s="22" t="s">
        <v>156</v>
      </c>
      <c r="K30" s="90" t="s">
        <v>119</v>
      </c>
      <c r="L30" s="90" t="s">
        <v>120</v>
      </c>
      <c r="M30" s="90" t="s">
        <v>121</v>
      </c>
      <c r="N30" s="90" t="s">
        <v>122</v>
      </c>
    </row>
    <row r="31" spans="1:16" ht="18.95" customHeight="1">
      <c r="A31" s="87" t="str">
        <f>IF(C31="","",VLOOKUP(C31,会員!B20:$D$1800,2,FALSE))</f>
        <v/>
      </c>
      <c r="B31" s="88" t="str">
        <f>IF(C31="","",VLOOKUP(C31,会員!B20:$D$1800,3,FALSE))</f>
        <v/>
      </c>
      <c r="C31" s="89"/>
      <c r="D31" s="261"/>
      <c r="E31" s="262"/>
      <c r="F31" s="89"/>
      <c r="G31" s="89"/>
      <c r="H31" s="89"/>
      <c r="J31" s="94" t="s">
        <v>94</v>
      </c>
      <c r="K31" s="94">
        <f>SUMIF($A$14:$A$43,"43-A",$F$14:$F$43)</f>
        <v>0</v>
      </c>
      <c r="L31" s="94">
        <f>SUMIF($A$14:$A$43,"43-B",$F$14:$F$43)</f>
        <v>0</v>
      </c>
      <c r="M31" s="94">
        <f>SUMIF($A$14:$A$43,"43-C",$F$14:$F$43)</f>
        <v>0</v>
      </c>
      <c r="N31" s="94">
        <f>SUMIF($A$14:$A$43,"55-U",$F$14:$F$43)</f>
        <v>0</v>
      </c>
      <c r="P31" s="223">
        <f>($K$31*22)+($L$31*22)+($M$31*22)+($K$32*11)+($L$32*11)+(N31*22)</f>
        <v>0</v>
      </c>
    </row>
    <row r="32" spans="1:16" ht="18.95" customHeight="1" thickBot="1">
      <c r="A32" s="87" t="str">
        <f>IF(C32="","",VLOOKUP(C32,会員!B21:$D$1800,2,FALSE))</f>
        <v/>
      </c>
      <c r="B32" s="88" t="str">
        <f>IF(C32="","",VLOOKUP(C32,会員!B21:$D$1800,3,FALSE))</f>
        <v/>
      </c>
      <c r="C32" s="89"/>
      <c r="D32" s="261"/>
      <c r="E32" s="262"/>
      <c r="F32" s="89"/>
      <c r="G32" s="89"/>
      <c r="H32" s="89"/>
      <c r="J32" s="100" t="s">
        <v>96</v>
      </c>
      <c r="K32" s="100">
        <f>SUMIF($A$14:$A$43,"43-J",$F$14:$F$43)</f>
        <v>0</v>
      </c>
      <c r="L32" s="100">
        <f>SUMIF($A$14:$A$43,"43-H",$F$14:$F$43)</f>
        <v>0</v>
      </c>
      <c r="M32" s="100"/>
      <c r="N32" s="100"/>
      <c r="P32" s="224"/>
    </row>
    <row r="33" spans="1:16" ht="18.95" customHeight="1" thickBot="1">
      <c r="A33" s="91" t="str">
        <f>IF(C33="","",VLOOKUP(C33,会員!B22:$D$1800,2,FALSE))</f>
        <v/>
      </c>
      <c r="B33" s="92" t="str">
        <f>IF(C33="","",VLOOKUP(C33,会員!B22:$D$1800,3,FALSE))</f>
        <v/>
      </c>
      <c r="C33" s="93"/>
      <c r="D33" s="263"/>
      <c r="E33" s="264"/>
      <c r="F33" s="93"/>
      <c r="G33" s="93"/>
      <c r="H33" s="93"/>
      <c r="J33" s="22" t="s">
        <v>169</v>
      </c>
      <c r="K33" s="90" t="s">
        <v>119</v>
      </c>
      <c r="L33" s="90" t="s">
        <v>120</v>
      </c>
      <c r="M33" s="90" t="s">
        <v>121</v>
      </c>
      <c r="N33" s="90" t="s">
        <v>122</v>
      </c>
    </row>
    <row r="34" spans="1:16" ht="18.95" customHeight="1">
      <c r="A34" s="95" t="str">
        <f>IF(C34="","",VLOOKUP(C34,会員!B23:$D$1800,2,FALSE))</f>
        <v/>
      </c>
      <c r="B34" s="96" t="str">
        <f>IF(C34="","",VLOOKUP(C34,会員!B23:$D$1800,3,FALSE))</f>
        <v/>
      </c>
      <c r="C34" s="97"/>
      <c r="D34" s="259"/>
      <c r="E34" s="260"/>
      <c r="F34" s="97"/>
      <c r="G34" s="97"/>
      <c r="H34" s="97"/>
      <c r="J34" s="94" t="s">
        <v>94</v>
      </c>
      <c r="K34" s="94">
        <f>SUMIF($A$14:$A$43,"44-A",$F$14:$F$43)</f>
        <v>0</v>
      </c>
      <c r="L34" s="94">
        <f>SUMIF($A$14:$A$43,"44-B",$F$14:$F$43)</f>
        <v>0</v>
      </c>
      <c r="M34" s="94">
        <f>SUMIF($A$14:$A$43,"44-C",$F$14:$F$43)</f>
        <v>0</v>
      </c>
      <c r="N34" s="94">
        <f>SUMIF($A$14:$A$43,"55-U",$F$14:$F$43)</f>
        <v>0</v>
      </c>
      <c r="P34" s="223">
        <f>($K$34*22)+($L$34*22)+($M$34*22)+($K$35*11)+($L$35*11)+(N34*22)</f>
        <v>0</v>
      </c>
    </row>
    <row r="35" spans="1:16" ht="18.95" customHeight="1" thickBot="1">
      <c r="A35" s="87" t="str">
        <f>IF(C35="","",VLOOKUP(C35,会員!B24:$D$1800,2,FALSE))</f>
        <v/>
      </c>
      <c r="B35" s="88" t="str">
        <f>IF(C35="","",VLOOKUP(C35,会員!B24:$D$1800,3,FALSE))</f>
        <v/>
      </c>
      <c r="C35" s="89"/>
      <c r="D35" s="261"/>
      <c r="E35" s="262"/>
      <c r="F35" s="89"/>
      <c r="G35" s="89"/>
      <c r="H35" s="89"/>
      <c r="J35" s="100" t="s">
        <v>96</v>
      </c>
      <c r="K35" s="100">
        <f>SUMIF($A$14:$A$43,"44-J",$F$14:$F$43)</f>
        <v>0</v>
      </c>
      <c r="L35" s="100">
        <f>SUMIF($A$14:$A$43,"44-H",$F$14:$F$43)</f>
        <v>0</v>
      </c>
      <c r="M35" s="100"/>
      <c r="N35" s="100"/>
      <c r="P35" s="224"/>
    </row>
    <row r="36" spans="1:16" ht="18.95" customHeight="1" thickBot="1">
      <c r="A36" s="87" t="str">
        <f>IF(C36="","",VLOOKUP(C36,会員!B25:$D$1800,2,FALSE))</f>
        <v/>
      </c>
      <c r="B36" s="88" t="str">
        <f>IF(C36="","",VLOOKUP(C36,会員!B25:$D$1800,3,FALSE))</f>
        <v/>
      </c>
      <c r="C36" s="89"/>
      <c r="D36" s="261"/>
      <c r="E36" s="262"/>
      <c r="F36" s="89"/>
      <c r="G36" s="89"/>
      <c r="H36" s="89"/>
      <c r="J36" s="22" t="s">
        <v>158</v>
      </c>
      <c r="K36" s="90" t="s">
        <v>119</v>
      </c>
      <c r="L36" s="90" t="s">
        <v>120</v>
      </c>
      <c r="M36" s="90" t="s">
        <v>121</v>
      </c>
      <c r="N36" s="90" t="s">
        <v>122</v>
      </c>
    </row>
    <row r="37" spans="1:16" ht="18.95" customHeight="1">
      <c r="A37" s="87" t="str">
        <f>IF(C37="","",VLOOKUP(C37,会員!B26:$D$1800,2,FALSE))</f>
        <v/>
      </c>
      <c r="B37" s="88" t="str">
        <f>IF(C37="","",VLOOKUP(C37,会員!B26:$D$1800,3,FALSE))</f>
        <v/>
      </c>
      <c r="C37" s="89"/>
      <c r="D37" s="261"/>
      <c r="E37" s="262"/>
      <c r="F37" s="89"/>
      <c r="G37" s="89"/>
      <c r="H37" s="89"/>
      <c r="J37" s="94" t="s">
        <v>94</v>
      </c>
      <c r="K37" s="94">
        <f>SUMIF($A$14:$A$43,"45-A",$F$14:$F$43)</f>
        <v>0</v>
      </c>
      <c r="L37" s="94">
        <f>SUMIF($A$14:$A$43,"45-B",$F$14:$F$43)</f>
        <v>0</v>
      </c>
      <c r="M37" s="94">
        <f>SUMIF($A$14:$A$43,"45-C",$F$14:$F$43)</f>
        <v>0</v>
      </c>
      <c r="N37" s="94">
        <f>SUMIF($A$14:$A$43,"55-U",$F$14:$F$43)</f>
        <v>0</v>
      </c>
      <c r="P37" s="223">
        <f>($K$37*22)+($L$37*22)+($M$37*22)+($K$38*11)+($L$38*11)+(N37*22)</f>
        <v>0</v>
      </c>
    </row>
    <row r="38" spans="1:16" ht="18.95" customHeight="1" thickBot="1">
      <c r="A38" s="91" t="str">
        <f>IF(C38="","",VLOOKUP(C38,会員!B27:$D$1800,2,FALSE))</f>
        <v/>
      </c>
      <c r="B38" s="92" t="str">
        <f>IF(C38="","",VLOOKUP(C38,会員!B27:$D$1800,3,FALSE))</f>
        <v/>
      </c>
      <c r="C38" s="93"/>
      <c r="D38" s="263"/>
      <c r="E38" s="264"/>
      <c r="F38" s="93"/>
      <c r="G38" s="93"/>
      <c r="H38" s="93"/>
      <c r="J38" s="100" t="s">
        <v>96</v>
      </c>
      <c r="K38" s="100">
        <f>SUMIF($A$14:$A$43,"45-J",$F$14:$F$43)</f>
        <v>0</v>
      </c>
      <c r="L38" s="100">
        <f>SUMIF($A$14:$A$43,"45-H",$F$14:$F$43)</f>
        <v>0</v>
      </c>
      <c r="M38" s="100"/>
      <c r="N38" s="100"/>
      <c r="P38" s="224"/>
    </row>
    <row r="39" spans="1:16" ht="18.95" customHeight="1" thickBot="1">
      <c r="A39" s="95" t="str">
        <f>IF(C39="","",VLOOKUP(C39,会員!B28:$D$1800,2,FALSE))</f>
        <v/>
      </c>
      <c r="B39" s="96" t="str">
        <f>IF(C39="","",VLOOKUP(C39,会員!B28:$D$1800,3,FALSE))</f>
        <v/>
      </c>
      <c r="C39" s="97"/>
      <c r="D39" s="259"/>
      <c r="E39" s="260"/>
      <c r="F39" s="97"/>
      <c r="G39" s="97"/>
      <c r="H39" s="97"/>
      <c r="J39" s="22" t="s">
        <v>159</v>
      </c>
      <c r="K39" s="90" t="s">
        <v>119</v>
      </c>
      <c r="L39" s="90" t="s">
        <v>120</v>
      </c>
      <c r="M39" s="90" t="s">
        <v>121</v>
      </c>
      <c r="N39" s="90" t="s">
        <v>122</v>
      </c>
    </row>
    <row r="40" spans="1:16" ht="18.95" customHeight="1">
      <c r="A40" s="87" t="str">
        <f>IF(C40="","",VLOOKUP(C40,会員!B29:$D$1800,2,FALSE))</f>
        <v/>
      </c>
      <c r="B40" s="88" t="str">
        <f>IF(C40="","",VLOOKUP(C40,会員!B29:$D$1800,3,FALSE))</f>
        <v/>
      </c>
      <c r="C40" s="89"/>
      <c r="D40" s="261"/>
      <c r="E40" s="262"/>
      <c r="F40" s="89"/>
      <c r="G40" s="89"/>
      <c r="H40" s="89"/>
      <c r="J40" s="94" t="s">
        <v>94</v>
      </c>
      <c r="K40" s="94">
        <f>SUMIF($A$14:$A$43,"46-A",$F$14:$F$43)</f>
        <v>0</v>
      </c>
      <c r="L40" s="94">
        <f>SUMIF($A$14:$A$43,"46-B",$F$14:$F$43)</f>
        <v>0</v>
      </c>
      <c r="M40" s="94">
        <f>SUMIF($A$14:$A$43,"46-C",$F$14:$F$43)</f>
        <v>0</v>
      </c>
      <c r="N40" s="94">
        <f>SUMIF($A$14:$A$43,"55-U",$F$14:$F$43)</f>
        <v>0</v>
      </c>
      <c r="P40" s="223">
        <f>($K$40*22)+($L$40*22)+($M$40*22)+($K$41*11)+($L$41*11)+(N40*22)</f>
        <v>0</v>
      </c>
    </row>
    <row r="41" spans="1:16" ht="18.95" customHeight="1" thickBot="1">
      <c r="A41" s="87" t="str">
        <f>IF(C41="","",VLOOKUP(C41,会員!B30:$D$1800,2,FALSE))</f>
        <v/>
      </c>
      <c r="B41" s="88" t="str">
        <f>IF(C41="","",VLOOKUP(C41,会員!B30:$D$1800,3,FALSE))</f>
        <v/>
      </c>
      <c r="C41" s="89"/>
      <c r="D41" s="261"/>
      <c r="E41" s="262"/>
      <c r="F41" s="89"/>
      <c r="G41" s="89"/>
      <c r="H41" s="89"/>
      <c r="J41" s="100" t="s">
        <v>96</v>
      </c>
      <c r="K41" s="100">
        <f>SUMIF($A$14:$A$43,"46-J",$F$14:$F$43)</f>
        <v>0</v>
      </c>
      <c r="L41" s="100">
        <f>SUMIF($A$14:$A$43,"46-H",$F$14:$F$43)</f>
        <v>0</v>
      </c>
      <c r="M41" s="100"/>
      <c r="N41" s="100"/>
      <c r="P41" s="224"/>
    </row>
    <row r="42" spans="1:16" ht="18.95" customHeight="1" thickBot="1">
      <c r="A42" s="87" t="str">
        <f>IF(C42="","",VLOOKUP(C42,会員!B31:$D$1800,2,FALSE))</f>
        <v/>
      </c>
      <c r="B42" s="88" t="str">
        <f>IF(C42="","",VLOOKUP(C42,会員!B31:$D$1800,3,FALSE))</f>
        <v/>
      </c>
      <c r="C42" s="89"/>
      <c r="D42" s="261"/>
      <c r="E42" s="262"/>
      <c r="F42" s="89"/>
      <c r="G42" s="89"/>
      <c r="H42" s="89"/>
      <c r="J42" s="22" t="s">
        <v>160</v>
      </c>
      <c r="K42" s="90" t="s">
        <v>119</v>
      </c>
      <c r="L42" s="90" t="s">
        <v>120</v>
      </c>
      <c r="M42" s="90" t="s">
        <v>121</v>
      </c>
      <c r="N42" s="90" t="s">
        <v>122</v>
      </c>
    </row>
    <row r="43" spans="1:16" ht="18.95" customHeight="1" thickBot="1">
      <c r="A43" s="91" t="str">
        <f>IF(C43="","",VLOOKUP(C43,会員!B32:$D$1800,2,FALSE))</f>
        <v/>
      </c>
      <c r="B43" s="92" t="str">
        <f>IF(C43="","",VLOOKUP(C43,会員!B32:$D$1800,3,FALSE))</f>
        <v/>
      </c>
      <c r="C43" s="93"/>
      <c r="D43" s="263"/>
      <c r="E43" s="264"/>
      <c r="F43" s="93"/>
      <c r="G43" s="93"/>
      <c r="H43" s="93"/>
      <c r="J43" s="94" t="s">
        <v>94</v>
      </c>
      <c r="K43" s="94">
        <f>SUMIF($A$14:$A$43,"47-A",$F$14:$F$43)</f>
        <v>0</v>
      </c>
      <c r="L43" s="94">
        <f>SUMIF($A$14:$A$43,"47-B",$F$14:$F$43)</f>
        <v>0</v>
      </c>
      <c r="M43" s="94">
        <f>SUMIF($A$14:$A$43,"47-C",$F$14:$F$43)</f>
        <v>0</v>
      </c>
      <c r="N43" s="94">
        <f>SUMIF($A$14:$A$43,"55-U",$F$14:$F$43)</f>
        <v>0</v>
      </c>
      <c r="P43" s="223">
        <f>($K$43*22)+($L$43*22)+($M$43*22)+($K$44*11)+($L$44*11)+(N43*22)</f>
        <v>0</v>
      </c>
    </row>
    <row r="44" spans="1:16" ht="14.45" customHeight="1" thickBot="1">
      <c r="A44" s="230" t="s">
        <v>92</v>
      </c>
      <c r="B44" s="265"/>
      <c r="C44" s="226" t="s">
        <v>93</v>
      </c>
      <c r="D44" s="94" t="s">
        <v>94</v>
      </c>
      <c r="E44" s="112"/>
      <c r="F44" s="226" t="s">
        <v>125</v>
      </c>
      <c r="G44" s="267"/>
      <c r="H44" s="234" t="s">
        <v>95</v>
      </c>
      <c r="J44" s="100" t="s">
        <v>96</v>
      </c>
      <c r="K44" s="100">
        <f>SUMIF($A$14:$A$43,"47-J",$F$14:$F$43)</f>
        <v>0</v>
      </c>
      <c r="L44" s="100">
        <f>SUMIF($A$14:$A$43,"47-H",$F$14:$F$43)</f>
        <v>0</v>
      </c>
      <c r="M44" s="100"/>
      <c r="N44" s="100"/>
      <c r="P44" s="224"/>
    </row>
    <row r="45" spans="1:16" ht="14.45" customHeight="1" thickBot="1">
      <c r="A45" s="231"/>
      <c r="B45" s="266"/>
      <c r="C45" s="227"/>
      <c r="D45" s="100" t="s">
        <v>161</v>
      </c>
      <c r="E45" s="113"/>
      <c r="F45" s="227"/>
      <c r="G45" s="268"/>
      <c r="H45" s="235"/>
      <c r="K45" s="90" t="s">
        <v>123</v>
      </c>
      <c r="L45" s="90" t="s">
        <v>124</v>
      </c>
    </row>
    <row r="46" spans="1:16" ht="6.95" customHeight="1" thickBot="1"/>
    <row r="47" spans="1:16">
      <c r="E47" s="103" t="s">
        <v>97</v>
      </c>
      <c r="F47" s="104"/>
      <c r="G47" s="104"/>
      <c r="H47" s="32"/>
      <c r="J47" s="226" t="s">
        <v>125</v>
      </c>
      <c r="K47" s="223">
        <f>P22+P25+P28+P31+P34+P37+P40+P43+P18</f>
        <v>0</v>
      </c>
      <c r="M47" s="225" t="s">
        <v>126</v>
      </c>
      <c r="N47" s="225"/>
    </row>
    <row r="48" spans="1:16" ht="14.25" thickBot="1">
      <c r="E48" s="33"/>
      <c r="F48" s="79"/>
      <c r="G48" s="22">
        <f>ＪＢ個人競技記録報告書!G48</f>
        <v>0</v>
      </c>
      <c r="H48" s="61" t="s">
        <v>127</v>
      </c>
      <c r="J48" s="227"/>
      <c r="K48" s="224"/>
      <c r="M48" s="225"/>
      <c r="N48" s="225"/>
    </row>
    <row r="49" spans="5:14" ht="14.25" thickBot="1">
      <c r="E49" s="33" t="s">
        <v>170</v>
      </c>
      <c r="H49" s="105"/>
    </row>
    <row r="50" spans="5:14">
      <c r="E50" s="33"/>
      <c r="G50" s="22">
        <f>ＪＢ個人競技記録報告書!G50</f>
        <v>0</v>
      </c>
      <c r="H50" s="61" t="s">
        <v>127</v>
      </c>
      <c r="J50" s="221" t="s">
        <v>163</v>
      </c>
      <c r="K50" s="223">
        <f>SUM(K22:N22,K25:N25,K28:N28,K31:N31,K34:N34,K37:N37,K40:N40,K43:N43,K18:N18)</f>
        <v>0</v>
      </c>
      <c r="M50" s="225" t="s">
        <v>126</v>
      </c>
      <c r="N50" s="225"/>
    </row>
    <row r="51" spans="5:14" ht="9.9499999999999993" customHeight="1" thickBot="1">
      <c r="E51" s="34"/>
      <c r="F51" s="35"/>
      <c r="G51" s="36"/>
      <c r="H51" s="37"/>
      <c r="J51" s="222"/>
      <c r="K51" s="224"/>
      <c r="M51" s="225"/>
      <c r="N51" s="225"/>
    </row>
    <row r="52" spans="5:14" ht="14.25" thickBot="1">
      <c r="J52" s="106"/>
    </row>
    <row r="53" spans="5:14">
      <c r="J53" s="221" t="s">
        <v>164</v>
      </c>
      <c r="K53" s="223">
        <f>SUM(K23:N23,K26:N26,K29:N29,K32:N32,K35:N35,K38:N38,K41:N41,K44:N44,K19:N19)</f>
        <v>0</v>
      </c>
      <c r="M53" s="225" t="s">
        <v>126</v>
      </c>
      <c r="N53" s="225"/>
    </row>
    <row r="54" spans="5:14" ht="14.25" thickBot="1">
      <c r="J54" s="222"/>
      <c r="K54" s="224"/>
      <c r="M54" s="225"/>
      <c r="N54" s="225"/>
    </row>
  </sheetData>
  <mergeCells count="68">
    <mergeCell ref="F12:G12"/>
    <mergeCell ref="A2:H2"/>
    <mergeCell ref="A3:H3"/>
    <mergeCell ref="A4:H4"/>
    <mergeCell ref="A6:B6"/>
    <mergeCell ref="A8:B8"/>
    <mergeCell ref="C8:F8"/>
    <mergeCell ref="H9:H11"/>
    <mergeCell ref="A10:B10"/>
    <mergeCell ref="D10:E10"/>
    <mergeCell ref="F10:G10"/>
    <mergeCell ref="F11:G11"/>
    <mergeCell ref="D13:E13"/>
    <mergeCell ref="D14:E14"/>
    <mergeCell ref="D15:E15"/>
    <mergeCell ref="D16:E16"/>
    <mergeCell ref="D17:E17"/>
    <mergeCell ref="D28:E28"/>
    <mergeCell ref="P28:P29"/>
    <mergeCell ref="D29:E29"/>
    <mergeCell ref="J18:J19"/>
    <mergeCell ref="P18:P19"/>
    <mergeCell ref="D19:E19"/>
    <mergeCell ref="D20:E20"/>
    <mergeCell ref="D21:E21"/>
    <mergeCell ref="D22:E22"/>
    <mergeCell ref="P22:P23"/>
    <mergeCell ref="D23:E23"/>
    <mergeCell ref="D18:E18"/>
    <mergeCell ref="D24:E24"/>
    <mergeCell ref="D25:E25"/>
    <mergeCell ref="P25:P26"/>
    <mergeCell ref="D26:E26"/>
    <mergeCell ref="D27:E27"/>
    <mergeCell ref="D40:E40"/>
    <mergeCell ref="P40:P41"/>
    <mergeCell ref="D41:E41"/>
    <mergeCell ref="D30:E30"/>
    <mergeCell ref="D31:E31"/>
    <mergeCell ref="P31:P32"/>
    <mergeCell ref="D32:E32"/>
    <mergeCell ref="D33:E33"/>
    <mergeCell ref="D34:E34"/>
    <mergeCell ref="P34:P35"/>
    <mergeCell ref="D35:E35"/>
    <mergeCell ref="D36:E36"/>
    <mergeCell ref="D37:E37"/>
    <mergeCell ref="P37:P38"/>
    <mergeCell ref="D38:E38"/>
    <mergeCell ref="D39:E39"/>
    <mergeCell ref="D42:E42"/>
    <mergeCell ref="D43:E43"/>
    <mergeCell ref="P43:P44"/>
    <mergeCell ref="A44:A45"/>
    <mergeCell ref="B44:B45"/>
    <mergeCell ref="C44:C45"/>
    <mergeCell ref="F44:F45"/>
    <mergeCell ref="G44:G45"/>
    <mergeCell ref="H44:H45"/>
    <mergeCell ref="J53:J54"/>
    <mergeCell ref="K53:K54"/>
    <mergeCell ref="M53:N54"/>
    <mergeCell ref="J47:J48"/>
    <mergeCell ref="K47:K48"/>
    <mergeCell ref="M47:N48"/>
    <mergeCell ref="J50:J51"/>
    <mergeCell ref="K50:K51"/>
    <mergeCell ref="M50:N51"/>
  </mergeCells>
  <phoneticPr fontId="1"/>
  <pageMargins left="0.47244094488188981" right="0.11811023622047245" top="0.27559055118110237" bottom="0.11811023622047245" header="0.19685039370078741" footer="0.23622047244094491"/>
  <pageSetup paperSize="9" scale="94"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2100E-4F2C-484C-8A04-AE52CB6659A7}">
  <dimension ref="A1:S54"/>
  <sheetViews>
    <sheetView showZeros="0" view="pageBreakPreview" topLeftCell="A16" zoomScaleNormal="70" zoomScaleSheetLayoutView="100" workbookViewId="0">
      <selection activeCell="F21" sqref="F21"/>
    </sheetView>
  </sheetViews>
  <sheetFormatPr defaultColWidth="9" defaultRowHeight="13.5"/>
  <cols>
    <col min="1" max="1" width="10.25" style="22" customWidth="1"/>
    <col min="2" max="2" width="11.625" style="22" bestFit="1" customWidth="1"/>
    <col min="3" max="3" width="25.625" style="23" customWidth="1"/>
    <col min="4" max="4" width="6" style="23" bestFit="1" customWidth="1"/>
    <col min="5" max="5" width="5.75" style="23" customWidth="1"/>
    <col min="6" max="6" width="13.375" style="23" customWidth="1"/>
    <col min="7" max="7" width="11.375" style="23" customWidth="1"/>
    <col min="8" max="8" width="13.375" style="23" customWidth="1"/>
    <col min="9" max="10" width="9" style="23"/>
    <col min="11" max="11" width="10.875" style="23" bestFit="1" customWidth="1"/>
    <col min="12" max="15" width="9" style="23"/>
    <col min="16" max="16" width="10.875" style="23" bestFit="1" customWidth="1"/>
    <col min="17" max="16384" width="9" style="23"/>
  </cols>
  <sheetData>
    <row r="1" spans="1:19" ht="4.1500000000000004" customHeight="1"/>
    <row r="2" spans="1:19" ht="17.25">
      <c r="A2" s="248" t="s">
        <v>77</v>
      </c>
      <c r="B2" s="248"/>
      <c r="C2" s="248"/>
      <c r="D2" s="248"/>
      <c r="E2" s="248"/>
      <c r="F2" s="248"/>
      <c r="G2" s="248"/>
      <c r="H2" s="248"/>
      <c r="J2" s="107"/>
      <c r="K2" s="107"/>
      <c r="L2" s="107"/>
      <c r="M2" s="107"/>
      <c r="N2" s="107"/>
      <c r="O2" s="107"/>
      <c r="P2" s="107"/>
      <c r="Q2" s="107"/>
      <c r="R2" s="107"/>
      <c r="S2" s="107"/>
    </row>
    <row r="3" spans="1:19" ht="26.25" customHeight="1">
      <c r="A3" s="250" t="s">
        <v>165</v>
      </c>
      <c r="B3" s="250"/>
      <c r="C3" s="250"/>
      <c r="D3" s="250"/>
      <c r="E3" s="250"/>
      <c r="F3" s="250"/>
      <c r="G3" s="250"/>
      <c r="H3" s="250"/>
      <c r="J3" s="107"/>
      <c r="K3" s="107"/>
      <c r="L3" s="107"/>
      <c r="M3" s="107"/>
      <c r="N3" s="107"/>
      <c r="O3" s="107"/>
      <c r="P3" s="107"/>
      <c r="Q3" s="107"/>
      <c r="R3" s="107"/>
      <c r="S3" s="107"/>
    </row>
    <row r="4" spans="1:19" ht="16.149999999999999" customHeight="1">
      <c r="A4" s="248" t="s">
        <v>145</v>
      </c>
      <c r="B4" s="248"/>
      <c r="C4" s="248"/>
      <c r="D4" s="248"/>
      <c r="E4" s="248"/>
      <c r="F4" s="248"/>
      <c r="G4" s="248"/>
      <c r="H4" s="248"/>
      <c r="J4" s="107"/>
      <c r="K4" s="107"/>
      <c r="L4" s="107"/>
      <c r="M4" s="107"/>
      <c r="N4" s="107"/>
      <c r="O4" s="107"/>
      <c r="P4" s="107"/>
      <c r="Q4" s="107"/>
      <c r="R4" s="107"/>
      <c r="S4" s="107"/>
    </row>
    <row r="5" spans="1:19" ht="18.75" customHeight="1">
      <c r="A5" s="24" t="s">
        <v>78</v>
      </c>
      <c r="F5" s="25" t="s">
        <v>79</v>
      </c>
      <c r="G5" s="81" t="s">
        <v>146</v>
      </c>
      <c r="H5" s="25"/>
      <c r="I5" s="24"/>
      <c r="J5" s="107"/>
      <c r="K5" s="107"/>
      <c r="L5" s="107"/>
      <c r="M5" s="107"/>
      <c r="N5" s="107"/>
      <c r="O5" s="107"/>
      <c r="P5" s="107"/>
      <c r="Q5" s="107"/>
      <c r="R5" s="107"/>
      <c r="S5" s="107"/>
    </row>
    <row r="6" spans="1:19" ht="18.75" customHeight="1">
      <c r="A6" s="242">
        <f ca="1">ＪＢ個人競技記録報告書!A6</f>
        <v>45411</v>
      </c>
      <c r="B6" s="242"/>
      <c r="C6" s="23">
        <f>ＪＢ個人競技記録報告書!C6</f>
        <v>0</v>
      </c>
      <c r="F6" s="26" t="s">
        <v>80</v>
      </c>
      <c r="G6" s="82" t="str">
        <f>ＪＢ個人競技記録報告書!G6</f>
        <v>中野　晴夫</v>
      </c>
      <c r="H6" s="26"/>
      <c r="I6" s="24"/>
    </row>
    <row r="7" spans="1:19" ht="8.4499999999999993" customHeight="1">
      <c r="I7" s="24"/>
    </row>
    <row r="8" spans="1:19" ht="13.5" customHeight="1" thickBot="1">
      <c r="A8" s="251" t="s">
        <v>81</v>
      </c>
      <c r="B8" s="251"/>
      <c r="C8" s="252" t="s">
        <v>166</v>
      </c>
      <c r="D8" s="253"/>
      <c r="E8" s="253"/>
      <c r="F8" s="253"/>
      <c r="G8" s="83" t="s">
        <v>82</v>
      </c>
      <c r="H8" s="25" t="s">
        <v>167</v>
      </c>
      <c r="I8" s="24"/>
    </row>
    <row r="9" spans="1:19" ht="12.95" customHeight="1">
      <c r="H9" s="254" t="s">
        <v>171</v>
      </c>
      <c r="I9" s="24"/>
    </row>
    <row r="10" spans="1:19">
      <c r="A10" s="251" t="s">
        <v>83</v>
      </c>
      <c r="B10" s="251"/>
      <c r="C10" s="25">
        <f>ＪＢ個人競技記録報告書!C10</f>
        <v>0</v>
      </c>
      <c r="D10" s="225" t="s">
        <v>84</v>
      </c>
      <c r="E10" s="225"/>
      <c r="F10" s="242">
        <v>45121</v>
      </c>
      <c r="G10" s="242"/>
      <c r="H10" s="255"/>
      <c r="I10" s="24"/>
    </row>
    <row r="11" spans="1:19" ht="14.25" thickBot="1">
      <c r="F11" s="242">
        <v>45123</v>
      </c>
      <c r="G11" s="242"/>
      <c r="H11" s="256"/>
      <c r="I11" s="24"/>
    </row>
    <row r="12" spans="1:19" ht="14.25" thickBot="1">
      <c r="E12" s="28"/>
      <c r="F12" s="243">
        <f ca="1">ＪＢ個人競技記録報告書!F12</f>
        <v>45411</v>
      </c>
      <c r="G12" s="243"/>
      <c r="H12" s="23" t="s">
        <v>148</v>
      </c>
      <c r="I12" s="24"/>
    </row>
    <row r="13" spans="1:19" s="22" customFormat="1" ht="17.25" customHeight="1" thickBot="1">
      <c r="A13" s="29" t="s">
        <v>85</v>
      </c>
      <c r="B13" s="30" t="s">
        <v>86</v>
      </c>
      <c r="C13" s="80" t="s">
        <v>87</v>
      </c>
      <c r="D13" s="244" t="s">
        <v>88</v>
      </c>
      <c r="E13" s="245"/>
      <c r="F13" s="80" t="s">
        <v>89</v>
      </c>
      <c r="G13" s="80" t="s">
        <v>90</v>
      </c>
      <c r="H13" s="80" t="s">
        <v>91</v>
      </c>
    </row>
    <row r="14" spans="1:19" ht="18.95" customHeight="1" thickTop="1">
      <c r="A14" s="84" t="str">
        <f>IF(C14="","",VLOOKUP(C14,会員!B3:$D$1800,2,FALSE))</f>
        <v/>
      </c>
      <c r="B14" s="85" t="str">
        <f>IF(C14="","",VLOOKUP(C14,会員!B3:$D$1800,3,FALSE))</f>
        <v/>
      </c>
      <c r="C14" s="86"/>
      <c r="D14" s="269"/>
      <c r="E14" s="270"/>
      <c r="F14" s="86"/>
      <c r="G14" s="86"/>
      <c r="H14" s="86"/>
    </row>
    <row r="15" spans="1:19" ht="18.95" customHeight="1">
      <c r="A15" s="87" t="str">
        <f>IF(C15="","",VLOOKUP(C15,会員!B4:$D$1800,2,FALSE))</f>
        <v/>
      </c>
      <c r="B15" s="88" t="str">
        <f>IF(C15="","",VLOOKUP(C15,会員!B4:$D$1800,3,FALSE))</f>
        <v/>
      </c>
      <c r="C15" s="89"/>
      <c r="D15" s="261"/>
      <c r="E15" s="262"/>
      <c r="F15" s="89"/>
      <c r="G15" s="89"/>
      <c r="H15" s="89"/>
    </row>
    <row r="16" spans="1:19" ht="18.95" customHeight="1">
      <c r="A16" s="87" t="str">
        <f>IF(C16="","",VLOOKUP(C16,会員!B5:$D$1800,2,FALSE))</f>
        <v/>
      </c>
      <c r="B16" s="88" t="str">
        <f>IF(C16="","",VLOOKUP(C16,会員!B5:$D$1800,3,FALSE))</f>
        <v/>
      </c>
      <c r="C16" s="89"/>
      <c r="D16" s="261"/>
      <c r="E16" s="262"/>
      <c r="F16" s="89"/>
      <c r="G16" s="89"/>
      <c r="H16" s="89"/>
    </row>
    <row r="17" spans="1:16" ht="18.95" customHeight="1" thickBot="1">
      <c r="A17" s="87" t="str">
        <f>IF(C17="","",VLOOKUP(C17,会員!B6:$D$1800,2,FALSE))</f>
        <v/>
      </c>
      <c r="B17" s="88" t="str">
        <f>IF(C17="","",VLOOKUP(C17,会員!B6:$D$1800,3,FALSE))</f>
        <v/>
      </c>
      <c r="C17" s="89"/>
      <c r="D17" s="261"/>
      <c r="E17" s="262"/>
      <c r="F17" s="89"/>
      <c r="G17" s="89"/>
      <c r="H17" s="89"/>
      <c r="J17" s="22"/>
      <c r="K17" s="90" t="s">
        <v>150</v>
      </c>
      <c r="L17" s="90" t="s">
        <v>151</v>
      </c>
      <c r="M17" s="90"/>
      <c r="N17" s="90"/>
    </row>
    <row r="18" spans="1:16" ht="18.95" customHeight="1" thickBot="1">
      <c r="A18" s="91" t="str">
        <f>IF(C18="","",VLOOKUP(C18,会員!B7:$D$1800,2,FALSE))</f>
        <v/>
      </c>
      <c r="B18" s="92" t="str">
        <f>IF(C18="","",VLOOKUP(C18,会員!B7:$D$1800,3,FALSE))</f>
        <v/>
      </c>
      <c r="C18" s="93"/>
      <c r="D18" s="263"/>
      <c r="E18" s="264"/>
      <c r="F18" s="93"/>
      <c r="G18" s="93"/>
      <c r="H18" s="93"/>
      <c r="J18" s="240" t="s">
        <v>152</v>
      </c>
      <c r="K18" s="94"/>
      <c r="L18" s="94"/>
      <c r="M18" s="94"/>
      <c r="N18" s="94"/>
      <c r="P18" s="223">
        <f>($K$18*22)+($L$18*22)+($M$18*22)+($K$19*11)+($L$19*11)+(N18*22)</f>
        <v>0</v>
      </c>
    </row>
    <row r="19" spans="1:16" ht="18.95" customHeight="1" thickBot="1">
      <c r="A19" s="95" t="str">
        <f>IF(C19="","",VLOOKUP(C19,会員!B8:$D$1800,2,FALSE))</f>
        <v/>
      </c>
      <c r="B19" s="96" t="str">
        <f>IF(C19="","",VLOOKUP(C19,会員!B8:$D$1800,3,FALSE))</f>
        <v/>
      </c>
      <c r="C19" s="97"/>
      <c r="D19" s="259"/>
      <c r="E19" s="260"/>
      <c r="F19" s="97"/>
      <c r="G19" s="97"/>
      <c r="H19" s="97"/>
      <c r="J19" s="241"/>
      <c r="K19" s="94">
        <f>SUMIF($A$14:$A$43,"40-A",$F$14:$F$43)</f>
        <v>0</v>
      </c>
      <c r="L19" s="94">
        <f>SUMIF($A$14:$A$43,"54-U",$F$14:$F$43)</f>
        <v>0</v>
      </c>
      <c r="M19" s="94">
        <f>SUMIF($A$14:$A$43,"40-C",$F$14:$F$43)</f>
        <v>0</v>
      </c>
      <c r="N19" s="94">
        <f>SUMIF($A$14:$A$43,"55-U",$F$14:$F$43)</f>
        <v>0</v>
      </c>
      <c r="P19" s="224"/>
    </row>
    <row r="20" spans="1:16" ht="18.95" customHeight="1">
      <c r="A20" s="87" t="str">
        <f>IF(C20="","",VLOOKUP(C20,会員!B9:$D$1800,2,FALSE))</f>
        <v/>
      </c>
      <c r="B20" s="88" t="str">
        <f>IF(C20="","",VLOOKUP(C20,会員!B9:$D$1800,3,FALSE))</f>
        <v/>
      </c>
      <c r="C20" s="89"/>
      <c r="D20" s="261"/>
      <c r="E20" s="262"/>
      <c r="F20" s="89"/>
      <c r="G20" s="89"/>
      <c r="H20" s="89"/>
    </row>
    <row r="21" spans="1:16" ht="18.95" customHeight="1" thickBot="1">
      <c r="A21" s="87" t="str">
        <f>IF(C21="","",VLOOKUP(C21,会員!B10:$D$1800,2,FALSE))</f>
        <v/>
      </c>
      <c r="B21" s="88" t="str">
        <f>IF(C21="","",VLOOKUP(C21,会員!B10:$D$1800,3,FALSE))</f>
        <v/>
      </c>
      <c r="C21" s="89"/>
      <c r="D21" s="261"/>
      <c r="E21" s="262"/>
      <c r="F21" s="89"/>
      <c r="G21" s="89"/>
      <c r="H21" s="89"/>
      <c r="J21" s="22" t="s">
        <v>153</v>
      </c>
      <c r="K21" s="90" t="s">
        <v>119</v>
      </c>
      <c r="L21" s="90" t="s">
        <v>120</v>
      </c>
      <c r="M21" s="90" t="s">
        <v>121</v>
      </c>
      <c r="N21" s="90" t="s">
        <v>122</v>
      </c>
    </row>
    <row r="22" spans="1:16" ht="18.95" customHeight="1">
      <c r="A22" s="87" t="str">
        <f>IF(C22="","",VLOOKUP(C22,会員!B11:$D$1800,2,FALSE))</f>
        <v/>
      </c>
      <c r="B22" s="88" t="str">
        <f>IF(C22="","",VLOOKUP(C22,会員!B11:$D$1800,3,FALSE))</f>
        <v/>
      </c>
      <c r="C22" s="89"/>
      <c r="D22" s="261"/>
      <c r="E22" s="262"/>
      <c r="F22" s="89"/>
      <c r="G22" s="89"/>
      <c r="H22" s="89"/>
      <c r="J22" s="94" t="s">
        <v>94</v>
      </c>
      <c r="K22" s="94">
        <f>SUMIF($A$14:$A$43,"40-A",$F$14:$F$43)</f>
        <v>0</v>
      </c>
      <c r="L22" s="94">
        <f>SUMIF($A$14:$A$43,"40-B",$F$14:$F$43)</f>
        <v>0</v>
      </c>
      <c r="M22" s="94">
        <f>SUMIF($A$14:$A$43,"40-C",$F$14:$F$43)</f>
        <v>0</v>
      </c>
      <c r="N22" s="94">
        <f>SUMIF($A$14:$A$43,"55-U",$F$14:$F$43)</f>
        <v>0</v>
      </c>
      <c r="P22" s="223">
        <f>($K$22*22)+($L$22*22)+($M$22*22)+($K$23*11)+($L$23*11)+(N22*22)</f>
        <v>0</v>
      </c>
    </row>
    <row r="23" spans="1:16" ht="18.95" customHeight="1" thickBot="1">
      <c r="A23" s="98" t="str">
        <f>IF(C23="","",VLOOKUP(C23,会員!B12:$D$1800,2,FALSE))</f>
        <v/>
      </c>
      <c r="B23" s="99" t="str">
        <f>IF(C23="","",VLOOKUP(C23,会員!B12:$D$1800,3,FALSE))</f>
        <v/>
      </c>
      <c r="C23" s="93"/>
      <c r="D23" s="263"/>
      <c r="E23" s="264"/>
      <c r="F23" s="93"/>
      <c r="G23" s="93"/>
      <c r="H23" s="93"/>
      <c r="J23" s="100" t="s">
        <v>96</v>
      </c>
      <c r="K23" s="100">
        <f>SUMIF($A$14:$A$43,"40-J",$F$14:$F$43)</f>
        <v>0</v>
      </c>
      <c r="L23" s="100">
        <f>SUMIF($A$14:$A$43,"40-H",$F$14:$F$43)</f>
        <v>0</v>
      </c>
      <c r="M23" s="100"/>
      <c r="N23" s="100"/>
      <c r="P23" s="224"/>
    </row>
    <row r="24" spans="1:16" ht="18.95" customHeight="1" thickBot="1">
      <c r="A24" s="95" t="str">
        <f>IF(C24="","",VLOOKUP(C24,会員!B13:$D$1800,2,FALSE))</f>
        <v/>
      </c>
      <c r="B24" s="96" t="str">
        <f>IF(C24="","",VLOOKUP(C24,会員!B13:$D$1800,3,FALSE))</f>
        <v/>
      </c>
      <c r="C24" s="111"/>
      <c r="D24" s="259"/>
      <c r="E24" s="260"/>
      <c r="F24" s="89"/>
      <c r="G24" s="89"/>
      <c r="H24" s="97"/>
      <c r="J24" s="22" t="s">
        <v>154</v>
      </c>
      <c r="K24" s="90" t="s">
        <v>119</v>
      </c>
      <c r="L24" s="90" t="s">
        <v>120</v>
      </c>
      <c r="M24" s="90" t="s">
        <v>121</v>
      </c>
      <c r="N24" s="90" t="s">
        <v>122</v>
      </c>
    </row>
    <row r="25" spans="1:16" ht="18.95" customHeight="1">
      <c r="A25" s="87" t="str">
        <f>IF(C25="","",VLOOKUP(C25,会員!B14:$D$1800,2,FALSE))</f>
        <v/>
      </c>
      <c r="B25" s="88" t="str">
        <f>IF(C25="","",VLOOKUP(C25,会員!B14:$D$1800,3,FALSE))</f>
        <v/>
      </c>
      <c r="C25" s="109"/>
      <c r="D25" s="261"/>
      <c r="E25" s="262"/>
      <c r="F25" s="89"/>
      <c r="G25" s="89"/>
      <c r="H25" s="89"/>
      <c r="J25" s="94" t="s">
        <v>94</v>
      </c>
      <c r="K25" s="94">
        <f>SUMIF($A$14:$A$43,"41-A",$F$14:$F$43)</f>
        <v>0</v>
      </c>
      <c r="L25" s="94">
        <f>SUMIF($A$14:$A$43,"41-B",$F$14:$F$43)</f>
        <v>0</v>
      </c>
      <c r="M25" s="94">
        <f>SUMIF($A$14:$A$43,"41-C",$F$14:$F$43)</f>
        <v>0</v>
      </c>
      <c r="N25" s="94">
        <f>SUMIF($A$14:$A$43,"55-U",$F$14:$F$43)</f>
        <v>0</v>
      </c>
      <c r="P25" s="223">
        <f>($K$25*22)+($L$25*22)+($M$25*22)+($K$26*11)+($L$26*11)+(N25*22)</f>
        <v>0</v>
      </c>
    </row>
    <row r="26" spans="1:16" ht="18.95" customHeight="1" thickBot="1">
      <c r="A26" s="87" t="str">
        <f>IF(C26="","",VLOOKUP(C26,会員!B15:$D$1800,2,FALSE))</f>
        <v/>
      </c>
      <c r="B26" s="88" t="str">
        <f>IF(C26="","",VLOOKUP(C26,会員!B15:$D$1800,3,FALSE))</f>
        <v/>
      </c>
      <c r="C26" s="109"/>
      <c r="D26" s="261"/>
      <c r="E26" s="262"/>
      <c r="F26" s="89"/>
      <c r="G26" s="89"/>
      <c r="H26" s="114"/>
      <c r="J26" s="100" t="s">
        <v>96</v>
      </c>
      <c r="K26" s="100">
        <f>SUMIF($A$14:$A$43,"41-J",$F$14:$F$43)</f>
        <v>0</v>
      </c>
      <c r="L26" s="100">
        <f>SUMIF($A$14:$A$43,"41-H",$F$14:$F$43)</f>
        <v>0</v>
      </c>
      <c r="M26" s="100"/>
      <c r="N26" s="100"/>
      <c r="P26" s="224"/>
    </row>
    <row r="27" spans="1:16" ht="18.95" customHeight="1" thickBot="1">
      <c r="A27" s="87" t="str">
        <f>IF(C27="","",VLOOKUP(C27,会員!B16:$D$1800,2,FALSE))</f>
        <v/>
      </c>
      <c r="B27" s="88" t="str">
        <f>IF(C27="","",VLOOKUP(C27,会員!B16:$D$1800,3,FALSE))</f>
        <v/>
      </c>
      <c r="C27" s="109"/>
      <c r="D27" s="261"/>
      <c r="E27" s="262"/>
      <c r="F27" s="89"/>
      <c r="G27" s="89"/>
      <c r="H27" s="89"/>
      <c r="J27" s="22" t="s">
        <v>155</v>
      </c>
      <c r="K27" s="90" t="s">
        <v>119</v>
      </c>
      <c r="L27" s="90" t="s">
        <v>120</v>
      </c>
      <c r="M27" s="90" t="s">
        <v>121</v>
      </c>
      <c r="N27" s="90" t="s">
        <v>122</v>
      </c>
    </row>
    <row r="28" spans="1:16" ht="18.95" customHeight="1" thickBot="1">
      <c r="A28" s="91" t="str">
        <f>IF(C28="","",VLOOKUP(C28,会員!B17:$D$1800,2,FALSE))</f>
        <v/>
      </c>
      <c r="B28" s="92" t="str">
        <f>IF(C28="","",VLOOKUP(C28,会員!B17:$D$1800,3,FALSE))</f>
        <v/>
      </c>
      <c r="C28" s="110"/>
      <c r="D28" s="263"/>
      <c r="E28" s="264"/>
      <c r="F28" s="93"/>
      <c r="G28" s="93"/>
      <c r="H28" s="93"/>
      <c r="J28" s="94" t="s">
        <v>94</v>
      </c>
      <c r="K28" s="94">
        <f>SUMIF($A$14:$A$43,"42-A",$F$14:$F$43)</f>
        <v>0</v>
      </c>
      <c r="L28" s="94">
        <f>SUMIF($A$14:$A$43,"42-B",$F$14:$F$43)</f>
        <v>0</v>
      </c>
      <c r="M28" s="94">
        <f>SUMIF($A$14:$A$43,"42-C",$F$14:$F$43)</f>
        <v>0</v>
      </c>
      <c r="N28" s="94">
        <f>SUMIF($A$14:$A$43,"55-U",$F$14:$F$43)</f>
        <v>0</v>
      </c>
      <c r="P28" s="223">
        <f>($K$28*22)+($L$28*22)+($M$28*22)+($K$29*11)+($L$29*11)+(N28*22)</f>
        <v>0</v>
      </c>
    </row>
    <row r="29" spans="1:16" ht="18.95" customHeight="1" thickBot="1">
      <c r="A29" s="95" t="str">
        <f>IF(C29="","",VLOOKUP(C29,会員!B18:$D$1800,2,FALSE))</f>
        <v/>
      </c>
      <c r="B29" s="96" t="str">
        <f>IF(C29="","",VLOOKUP(C29,会員!B18:$D$1800,3,FALSE))</f>
        <v/>
      </c>
      <c r="C29" s="111"/>
      <c r="D29" s="259"/>
      <c r="E29" s="260"/>
      <c r="F29" s="89"/>
      <c r="G29" s="89"/>
      <c r="H29" s="97"/>
      <c r="J29" s="100" t="s">
        <v>96</v>
      </c>
      <c r="K29" s="100">
        <f>SUMIF($A$14:$A$43,"42-J",$F$14:$F$43)</f>
        <v>0</v>
      </c>
      <c r="L29" s="100">
        <f>SUMIF($A$14:$A$43,"42-H",$F$14:$F$43)</f>
        <v>0</v>
      </c>
      <c r="M29" s="100"/>
      <c r="N29" s="100"/>
      <c r="P29" s="224"/>
    </row>
    <row r="30" spans="1:16" ht="18.95" customHeight="1" thickBot="1">
      <c r="A30" s="87" t="str">
        <f>IF(C30="","",VLOOKUP(C30,会員!B19:$D$1800,2,FALSE))</f>
        <v/>
      </c>
      <c r="B30" s="88" t="str">
        <f>IF(C30="","",VLOOKUP(C30,会員!B19:$D$1800,3,FALSE))</f>
        <v/>
      </c>
      <c r="C30" s="109"/>
      <c r="D30" s="261"/>
      <c r="E30" s="262"/>
      <c r="F30" s="89"/>
      <c r="G30" s="89"/>
      <c r="H30" s="89"/>
      <c r="J30" s="22" t="s">
        <v>156</v>
      </c>
      <c r="K30" s="90" t="s">
        <v>119</v>
      </c>
      <c r="L30" s="90" t="s">
        <v>120</v>
      </c>
      <c r="M30" s="90" t="s">
        <v>121</v>
      </c>
      <c r="N30" s="90" t="s">
        <v>122</v>
      </c>
    </row>
    <row r="31" spans="1:16" ht="18.95" customHeight="1">
      <c r="A31" s="87" t="str">
        <f>IF(C31="","",VLOOKUP(C31,会員!B20:$D$1800,2,FALSE))</f>
        <v/>
      </c>
      <c r="B31" s="88" t="str">
        <f>IF(C31="","",VLOOKUP(C31,会員!B20:$D$1800,3,FALSE))</f>
        <v/>
      </c>
      <c r="C31" s="109"/>
      <c r="D31" s="261"/>
      <c r="E31" s="262"/>
      <c r="F31" s="89"/>
      <c r="G31" s="89"/>
      <c r="H31" s="114"/>
      <c r="J31" s="94" t="s">
        <v>94</v>
      </c>
      <c r="K31" s="94">
        <f>SUMIF($A$14:$A$43,"43-A",$F$14:$F$43)</f>
        <v>0</v>
      </c>
      <c r="L31" s="94">
        <f>SUMIF($A$14:$A$43,"43-B",$F$14:$F$43)</f>
        <v>0</v>
      </c>
      <c r="M31" s="94">
        <f>SUMIF($A$14:$A$43,"43-C",$F$14:$F$43)</f>
        <v>0</v>
      </c>
      <c r="N31" s="94">
        <f>SUMIF($A$14:$A$43,"55-U",$F$14:$F$43)</f>
        <v>0</v>
      </c>
      <c r="P31" s="223">
        <f>($K$31*22)+($L$31*22)+($M$31*22)+($K$32*11)+($L$32*11)+(N31*22)</f>
        <v>0</v>
      </c>
    </row>
    <row r="32" spans="1:16" ht="18.95" customHeight="1" thickBot="1">
      <c r="A32" s="87" t="str">
        <f>IF(C32="","",VLOOKUP(C32,会員!B21:$D$1800,2,FALSE))</f>
        <v/>
      </c>
      <c r="B32" s="88" t="str">
        <f>IF(C32="","",VLOOKUP(C32,会員!B21:$D$1800,3,FALSE))</f>
        <v/>
      </c>
      <c r="C32" s="109"/>
      <c r="D32" s="261"/>
      <c r="E32" s="262"/>
      <c r="F32" s="89"/>
      <c r="G32" s="89"/>
      <c r="H32" s="89"/>
      <c r="J32" s="100" t="s">
        <v>96</v>
      </c>
      <c r="K32" s="100">
        <f>SUMIF($A$14:$A$43,"43-J",$F$14:$F$43)</f>
        <v>0</v>
      </c>
      <c r="L32" s="100">
        <f>SUMIF($A$14:$A$43,"43-H",$F$14:$F$43)</f>
        <v>0</v>
      </c>
      <c r="M32" s="100"/>
      <c r="N32" s="100"/>
      <c r="P32" s="224"/>
    </row>
    <row r="33" spans="1:16" ht="18.95" customHeight="1" thickBot="1">
      <c r="A33" s="91" t="str">
        <f>IF(C33="","",VLOOKUP(C33,会員!B22:$D$1800,2,FALSE))</f>
        <v/>
      </c>
      <c r="B33" s="92" t="str">
        <f>IF(C33="","",VLOOKUP(C33,会員!B22:$D$1800,3,FALSE))</f>
        <v/>
      </c>
      <c r="C33" s="110"/>
      <c r="D33" s="263"/>
      <c r="E33" s="264"/>
      <c r="F33" s="93"/>
      <c r="G33" s="93"/>
      <c r="H33" s="93"/>
      <c r="J33" s="22" t="s">
        <v>169</v>
      </c>
      <c r="K33" s="90" t="s">
        <v>119</v>
      </c>
      <c r="L33" s="90" t="s">
        <v>120</v>
      </c>
      <c r="M33" s="90" t="s">
        <v>121</v>
      </c>
      <c r="N33" s="90" t="s">
        <v>122</v>
      </c>
    </row>
    <row r="34" spans="1:16" ht="18.95" customHeight="1">
      <c r="A34" s="95" t="str">
        <f>IF(C34="","",VLOOKUP(C34,会員!B23:$D$1800,2,FALSE))</f>
        <v/>
      </c>
      <c r="B34" s="96" t="str">
        <f>IF(C34="","",VLOOKUP(C34,会員!B23:$D$1800,3,FALSE))</f>
        <v/>
      </c>
      <c r="C34" s="111"/>
      <c r="D34" s="259"/>
      <c r="E34" s="260"/>
      <c r="F34" s="89"/>
      <c r="G34" s="89"/>
      <c r="H34" s="97"/>
      <c r="J34" s="94" t="s">
        <v>94</v>
      </c>
      <c r="K34" s="94">
        <f>SUMIF($A$14:$A$43,"44-A",$F$14:$F$43)</f>
        <v>0</v>
      </c>
      <c r="L34" s="94">
        <f>SUMIF($A$14:$A$43,"44-B",$F$14:$F$43)</f>
        <v>0</v>
      </c>
      <c r="M34" s="94">
        <f>SUMIF($A$14:$A$43,"44-C",$F$14:$F$43)</f>
        <v>0</v>
      </c>
      <c r="N34" s="94">
        <f>SUMIF($A$14:$A$43,"55-U",$F$14:$F$43)</f>
        <v>0</v>
      </c>
      <c r="P34" s="223">
        <f>($K$34*22)+($L$34*22)+($M$34*22)+($K$35*11)+($L$35*11)+(N34*22)</f>
        <v>0</v>
      </c>
    </row>
    <row r="35" spans="1:16" ht="18.95" customHeight="1" thickBot="1">
      <c r="A35" s="87" t="str">
        <f>IF(C35="","",VLOOKUP(C35,会員!B24:$D$1800,2,FALSE))</f>
        <v/>
      </c>
      <c r="B35" s="88" t="str">
        <f>IF(C35="","",VLOOKUP(C35,会員!B24:$D$1800,3,FALSE))</f>
        <v/>
      </c>
      <c r="C35" s="109"/>
      <c r="D35" s="261"/>
      <c r="E35" s="262"/>
      <c r="F35" s="89"/>
      <c r="G35" s="89"/>
      <c r="H35" s="89"/>
      <c r="J35" s="100" t="s">
        <v>96</v>
      </c>
      <c r="K35" s="100">
        <f>SUMIF($A$14:$A$43,"44-J",$F$14:$F$43)</f>
        <v>0</v>
      </c>
      <c r="L35" s="100">
        <f>SUMIF($A$14:$A$43,"44-H",$F$14:$F$43)</f>
        <v>0</v>
      </c>
      <c r="M35" s="100"/>
      <c r="N35" s="100"/>
      <c r="P35" s="224"/>
    </row>
    <row r="36" spans="1:16" ht="18.95" customHeight="1" thickBot="1">
      <c r="A36" s="87" t="str">
        <f>IF(C36="","",VLOOKUP(C36,会員!B25:$D$1800,2,FALSE))</f>
        <v/>
      </c>
      <c r="B36" s="88" t="str">
        <f>IF(C36="","",VLOOKUP(C36,会員!B25:$D$1800,3,FALSE))</f>
        <v/>
      </c>
      <c r="C36" s="109"/>
      <c r="D36" s="261"/>
      <c r="E36" s="262"/>
      <c r="F36" s="89"/>
      <c r="G36" s="89"/>
      <c r="H36" s="114"/>
      <c r="J36" s="22" t="s">
        <v>158</v>
      </c>
      <c r="K36" s="90" t="s">
        <v>119</v>
      </c>
      <c r="L36" s="90" t="s">
        <v>120</v>
      </c>
      <c r="M36" s="90" t="s">
        <v>121</v>
      </c>
      <c r="N36" s="90" t="s">
        <v>122</v>
      </c>
    </row>
    <row r="37" spans="1:16" ht="18.95" customHeight="1">
      <c r="A37" s="87" t="str">
        <f>IF(C37="","",VLOOKUP(C37,会員!B26:$D$1800,2,FALSE))</f>
        <v/>
      </c>
      <c r="B37" s="88" t="str">
        <f>IF(C37="","",VLOOKUP(C37,会員!B26:$D$1800,3,FALSE))</f>
        <v/>
      </c>
      <c r="C37" s="109"/>
      <c r="D37" s="261"/>
      <c r="E37" s="262"/>
      <c r="F37" s="89"/>
      <c r="G37" s="89"/>
      <c r="H37" s="89"/>
      <c r="J37" s="94" t="s">
        <v>94</v>
      </c>
      <c r="K37" s="94">
        <f>SUMIF($A$14:$A$43,"45-A",$F$14:$F$43)</f>
        <v>0</v>
      </c>
      <c r="L37" s="94">
        <f>SUMIF($A$14:$A$43,"45-B",$F$14:$F$43)</f>
        <v>0</v>
      </c>
      <c r="M37" s="94">
        <f>SUMIF($A$14:$A$43,"45-C",$F$14:$F$43)</f>
        <v>0</v>
      </c>
      <c r="N37" s="94">
        <f>SUMIF($A$14:$A$43,"55-U",$F$14:$F$43)</f>
        <v>0</v>
      </c>
      <c r="P37" s="223">
        <f>($K$37*22)+($L$37*22)+($M$37*22)+($K$38*11)+($L$38*11)+(N37*22)</f>
        <v>0</v>
      </c>
    </row>
    <row r="38" spans="1:16" ht="18.95" customHeight="1" thickBot="1">
      <c r="A38" s="91" t="str">
        <f>IF(C38="","",VLOOKUP(C38,会員!B27:$D$1800,2,FALSE))</f>
        <v/>
      </c>
      <c r="B38" s="92" t="str">
        <f>IF(C38="","",VLOOKUP(C38,会員!B27:$D$1800,3,FALSE))</f>
        <v/>
      </c>
      <c r="C38" s="110"/>
      <c r="D38" s="263"/>
      <c r="E38" s="264"/>
      <c r="F38" s="93"/>
      <c r="G38" s="93"/>
      <c r="H38" s="93"/>
      <c r="J38" s="100" t="s">
        <v>96</v>
      </c>
      <c r="K38" s="100">
        <f>SUMIF($A$14:$A$43,"45-J",$F$14:$F$43)</f>
        <v>0</v>
      </c>
      <c r="L38" s="100">
        <f>SUMIF($A$14:$A$43,"45-H",$F$14:$F$43)</f>
        <v>0</v>
      </c>
      <c r="M38" s="100"/>
      <c r="N38" s="100"/>
      <c r="P38" s="224"/>
    </row>
    <row r="39" spans="1:16" ht="18.95" customHeight="1" thickBot="1">
      <c r="A39" s="95" t="str">
        <f>IF(C39="","",VLOOKUP(C39,会員!B28:$D$1800,2,FALSE))</f>
        <v/>
      </c>
      <c r="B39" s="96" t="str">
        <f>IF(C39="","",VLOOKUP(C39,会員!B28:$D$1800,3,FALSE))</f>
        <v/>
      </c>
      <c r="C39" s="111"/>
      <c r="D39" s="259"/>
      <c r="E39" s="260"/>
      <c r="F39" s="89"/>
      <c r="G39" s="89"/>
      <c r="H39" s="97"/>
      <c r="J39" s="22" t="s">
        <v>159</v>
      </c>
      <c r="K39" s="90" t="s">
        <v>119</v>
      </c>
      <c r="L39" s="90" t="s">
        <v>120</v>
      </c>
      <c r="M39" s="90" t="s">
        <v>121</v>
      </c>
      <c r="N39" s="90" t="s">
        <v>122</v>
      </c>
    </row>
    <row r="40" spans="1:16" ht="18.95" customHeight="1">
      <c r="A40" s="87" t="str">
        <f>IF(C40="","",VLOOKUP(C40,会員!B29:$D$1800,2,FALSE))</f>
        <v/>
      </c>
      <c r="B40" s="88" t="str">
        <f>IF(C40="","",VLOOKUP(C40,会員!B29:$D$1800,3,FALSE))</f>
        <v/>
      </c>
      <c r="C40" s="109"/>
      <c r="D40" s="261"/>
      <c r="E40" s="262"/>
      <c r="F40" s="89"/>
      <c r="G40" s="89"/>
      <c r="H40" s="89"/>
      <c r="J40" s="94" t="s">
        <v>94</v>
      </c>
      <c r="K40" s="94">
        <f>SUMIF($A$14:$A$43,"46-A",$F$14:$F$43)</f>
        <v>0</v>
      </c>
      <c r="L40" s="94">
        <f>SUMIF($A$14:$A$43,"46-B",$F$14:$F$43)</f>
        <v>0</v>
      </c>
      <c r="M40" s="94">
        <f>SUMIF($A$14:$A$43,"46-C",$F$14:$F$43)</f>
        <v>0</v>
      </c>
      <c r="N40" s="94">
        <f>SUMIF($A$14:$A$43,"55-U",$F$14:$F$43)</f>
        <v>0</v>
      </c>
      <c r="P40" s="223">
        <f>($K$40*22)+($L$40*22)+($M$40*22)+($K$41*11)+($L$41*11)+(N40*22)</f>
        <v>0</v>
      </c>
    </row>
    <row r="41" spans="1:16" ht="18.95" customHeight="1" thickBot="1">
      <c r="A41" s="87" t="str">
        <f>IF(C41="","",VLOOKUP(C41,会員!B30:$D$1800,2,FALSE))</f>
        <v/>
      </c>
      <c r="B41" s="88" t="str">
        <f>IF(C41="","",VLOOKUP(C41,会員!B30:$D$1800,3,FALSE))</f>
        <v/>
      </c>
      <c r="C41" s="109"/>
      <c r="D41" s="261"/>
      <c r="E41" s="262"/>
      <c r="F41" s="89"/>
      <c r="G41" s="89"/>
      <c r="H41" s="114"/>
      <c r="J41" s="100" t="s">
        <v>96</v>
      </c>
      <c r="K41" s="100">
        <f>SUMIF($A$14:$A$43,"46-J",$F$14:$F$43)</f>
        <v>0</v>
      </c>
      <c r="L41" s="100">
        <f>SUMIF($A$14:$A$43,"46-H",$F$14:$F$43)</f>
        <v>0</v>
      </c>
      <c r="M41" s="100"/>
      <c r="N41" s="100"/>
      <c r="P41" s="224"/>
    </row>
    <row r="42" spans="1:16" ht="18.95" customHeight="1" thickBot="1">
      <c r="A42" s="87" t="str">
        <f>IF(C42="","",VLOOKUP(C42,会員!B31:$D$1800,2,FALSE))</f>
        <v/>
      </c>
      <c r="B42" s="88" t="str">
        <f>IF(C42="","",VLOOKUP(C42,会員!B31:$D$1800,3,FALSE))</f>
        <v/>
      </c>
      <c r="C42" s="109"/>
      <c r="D42" s="261"/>
      <c r="E42" s="262"/>
      <c r="F42" s="89"/>
      <c r="G42" s="89"/>
      <c r="H42" s="89"/>
      <c r="J42" s="22" t="s">
        <v>160</v>
      </c>
      <c r="K42" s="90" t="s">
        <v>119</v>
      </c>
      <c r="L42" s="90" t="s">
        <v>120</v>
      </c>
      <c r="M42" s="90" t="s">
        <v>121</v>
      </c>
      <c r="N42" s="90" t="s">
        <v>122</v>
      </c>
    </row>
    <row r="43" spans="1:16" ht="18.95" customHeight="1" thickBot="1">
      <c r="A43" s="91" t="str">
        <f>IF(C43="","",VLOOKUP(C43,会員!B32:$D$1800,2,FALSE))</f>
        <v/>
      </c>
      <c r="B43" s="92" t="str">
        <f>IF(C43="","",VLOOKUP(C43,会員!B32:$D$1800,3,FALSE))</f>
        <v/>
      </c>
      <c r="C43" s="110"/>
      <c r="D43" s="263"/>
      <c r="E43" s="264"/>
      <c r="F43" s="93"/>
      <c r="G43" s="93"/>
      <c r="H43" s="93"/>
      <c r="J43" s="94" t="s">
        <v>94</v>
      </c>
      <c r="K43" s="94">
        <f>SUMIF($A$14:$A$43,"47-A",$F$14:$F$43)</f>
        <v>0</v>
      </c>
      <c r="L43" s="94">
        <f>SUMIF($A$14:$A$43,"47-B",$F$14:$F$43)</f>
        <v>0</v>
      </c>
      <c r="M43" s="94">
        <f>SUMIF($A$14:$A$43,"47-C",$F$14:$F$43)</f>
        <v>0</v>
      </c>
      <c r="N43" s="94">
        <f>SUMIF($A$14:$A$43,"55-U",$F$14:$F$43)</f>
        <v>0</v>
      </c>
      <c r="P43" s="223">
        <f>($K$43*22)+($L$43*22)+($M$43*22)+($K$44*11)+($L$44*11)+(N43*22)</f>
        <v>0</v>
      </c>
    </row>
    <row r="44" spans="1:16" ht="14.45" customHeight="1" thickBot="1">
      <c r="A44" s="230" t="s">
        <v>92</v>
      </c>
      <c r="B44" s="271"/>
      <c r="C44" s="226" t="s">
        <v>93</v>
      </c>
      <c r="D44" s="94" t="s">
        <v>94</v>
      </c>
      <c r="E44" s="112"/>
      <c r="F44" s="226" t="s">
        <v>125</v>
      </c>
      <c r="G44" s="267"/>
      <c r="H44" s="234" t="s">
        <v>95</v>
      </c>
      <c r="J44" s="100" t="s">
        <v>96</v>
      </c>
      <c r="K44" s="100">
        <f>SUMIF($A$14:$A$43,"47-J",$F$14:$F$43)</f>
        <v>0</v>
      </c>
      <c r="L44" s="100">
        <f>SUMIF($A$14:$A$43,"47-H",$F$14:$F$43)</f>
        <v>0</v>
      </c>
      <c r="M44" s="100"/>
      <c r="N44" s="100"/>
      <c r="P44" s="224"/>
    </row>
    <row r="45" spans="1:16" ht="14.45" customHeight="1" thickBot="1">
      <c r="A45" s="231"/>
      <c r="B45" s="266"/>
      <c r="C45" s="227"/>
      <c r="D45" s="100" t="s">
        <v>161</v>
      </c>
      <c r="E45" s="113"/>
      <c r="F45" s="227"/>
      <c r="G45" s="268"/>
      <c r="H45" s="235"/>
      <c r="K45" s="90" t="s">
        <v>123</v>
      </c>
      <c r="L45" s="90" t="s">
        <v>124</v>
      </c>
    </row>
    <row r="46" spans="1:16" ht="7.15" customHeight="1" thickBot="1"/>
    <row r="47" spans="1:16">
      <c r="E47" s="103" t="s">
        <v>97</v>
      </c>
      <c r="F47" s="104"/>
      <c r="G47" s="104"/>
      <c r="H47" s="32"/>
      <c r="J47" s="226" t="s">
        <v>125</v>
      </c>
      <c r="K47" s="223">
        <f>P22+P25+P28+P31+P34+P37+P40+P43+P18</f>
        <v>0</v>
      </c>
      <c r="M47" s="225" t="s">
        <v>126</v>
      </c>
      <c r="N47" s="225"/>
    </row>
    <row r="48" spans="1:16" ht="14.25" thickBot="1">
      <c r="E48" s="33"/>
      <c r="F48" s="79"/>
      <c r="G48" s="22">
        <f>ＪＢ個人競技記録報告書!G48</f>
        <v>0</v>
      </c>
      <c r="H48" s="61" t="s">
        <v>127</v>
      </c>
      <c r="J48" s="227"/>
      <c r="K48" s="224"/>
      <c r="M48" s="225"/>
      <c r="N48" s="225"/>
    </row>
    <row r="49" spans="5:14" ht="14.25" thickBot="1">
      <c r="E49" s="33" t="str">
        <f>ＪＢ個人競技記録報告書!E49</f>
        <v>立会審判員名</v>
      </c>
      <c r="H49" s="105"/>
    </row>
    <row r="50" spans="5:14">
      <c r="E50" s="33"/>
      <c r="G50" s="22">
        <f>ＪＢ個人競技記録報告書!G50</f>
        <v>0</v>
      </c>
      <c r="H50" s="61" t="s">
        <v>127</v>
      </c>
      <c r="J50" s="221" t="s">
        <v>163</v>
      </c>
      <c r="K50" s="223">
        <f>SUM(K22:N22,K25:N25,K28:N28,K31:N31,K34:N34,K37:N37,K40:N40,K43:N43,K18:N18)</f>
        <v>0</v>
      </c>
      <c r="M50" s="225" t="s">
        <v>126</v>
      </c>
      <c r="N50" s="225"/>
    </row>
    <row r="51" spans="5:14" ht="6.75" customHeight="1" thickBot="1">
      <c r="E51" s="34"/>
      <c r="F51" s="35"/>
      <c r="G51" s="36"/>
      <c r="H51" s="37"/>
      <c r="J51" s="222"/>
      <c r="K51" s="224"/>
      <c r="M51" s="225"/>
      <c r="N51" s="225"/>
    </row>
    <row r="52" spans="5:14" ht="7.5" customHeight="1" thickBot="1">
      <c r="J52" s="106"/>
    </row>
    <row r="53" spans="5:14">
      <c r="J53" s="221" t="s">
        <v>164</v>
      </c>
      <c r="K53" s="223">
        <f>SUM(K23:N23,K26:N26,K29:N29,K32:N32,K35:N35,K38:N38,K41:N41,K44:N44,K19:N19)</f>
        <v>0</v>
      </c>
      <c r="M53" s="225" t="s">
        <v>126</v>
      </c>
      <c r="N53" s="225"/>
    </row>
    <row r="54" spans="5:14" ht="14.25" thickBot="1">
      <c r="J54" s="222"/>
      <c r="K54" s="224"/>
      <c r="M54" s="225"/>
      <c r="N54" s="225"/>
    </row>
  </sheetData>
  <mergeCells count="68">
    <mergeCell ref="F12:G12"/>
    <mergeCell ref="A2:H2"/>
    <mergeCell ref="A3:H3"/>
    <mergeCell ref="A4:H4"/>
    <mergeCell ref="A6:B6"/>
    <mergeCell ref="A8:B8"/>
    <mergeCell ref="C8:F8"/>
    <mergeCell ref="H9:H11"/>
    <mergeCell ref="A10:B10"/>
    <mergeCell ref="D10:E10"/>
    <mergeCell ref="F10:G10"/>
    <mergeCell ref="F11:G11"/>
    <mergeCell ref="D13:E13"/>
    <mergeCell ref="D14:E14"/>
    <mergeCell ref="D15:E15"/>
    <mergeCell ref="D16:E16"/>
    <mergeCell ref="D17:E17"/>
    <mergeCell ref="D28:E28"/>
    <mergeCell ref="P28:P29"/>
    <mergeCell ref="D29:E29"/>
    <mergeCell ref="J18:J19"/>
    <mergeCell ref="P18:P19"/>
    <mergeCell ref="D19:E19"/>
    <mergeCell ref="D20:E20"/>
    <mergeCell ref="D21:E21"/>
    <mergeCell ref="D22:E22"/>
    <mergeCell ref="P22:P23"/>
    <mergeCell ref="D23:E23"/>
    <mergeCell ref="D18:E18"/>
    <mergeCell ref="D24:E24"/>
    <mergeCell ref="D25:E25"/>
    <mergeCell ref="P25:P26"/>
    <mergeCell ref="D26:E26"/>
    <mergeCell ref="D27:E27"/>
    <mergeCell ref="D40:E40"/>
    <mergeCell ref="P40:P41"/>
    <mergeCell ref="D41:E41"/>
    <mergeCell ref="D30:E30"/>
    <mergeCell ref="D31:E31"/>
    <mergeCell ref="P31:P32"/>
    <mergeCell ref="D32:E32"/>
    <mergeCell ref="D33:E33"/>
    <mergeCell ref="D34:E34"/>
    <mergeCell ref="P34:P35"/>
    <mergeCell ref="D35:E35"/>
    <mergeCell ref="D36:E36"/>
    <mergeCell ref="D37:E37"/>
    <mergeCell ref="P37:P38"/>
    <mergeCell ref="D38:E38"/>
    <mergeCell ref="D39:E39"/>
    <mergeCell ref="D42:E42"/>
    <mergeCell ref="D43:E43"/>
    <mergeCell ref="P43:P44"/>
    <mergeCell ref="A44:A45"/>
    <mergeCell ref="B44:B45"/>
    <mergeCell ref="C44:C45"/>
    <mergeCell ref="F44:F45"/>
    <mergeCell ref="G44:G45"/>
    <mergeCell ref="H44:H45"/>
    <mergeCell ref="J53:J54"/>
    <mergeCell ref="K53:K54"/>
    <mergeCell ref="M53:N54"/>
    <mergeCell ref="J47:J48"/>
    <mergeCell ref="K47:K48"/>
    <mergeCell ref="M47:N48"/>
    <mergeCell ref="J50:J51"/>
    <mergeCell ref="K50:K51"/>
    <mergeCell ref="M50:N51"/>
  </mergeCells>
  <phoneticPr fontId="1"/>
  <pageMargins left="0.47244094488188981" right="0.11811023622047245" top="0.27559055118110237" bottom="0.11811023622047245" header="0.19685039370078741" footer="0.23622047244094491"/>
  <pageSetup paperSize="9" scale="9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リーグ公認申請書</vt:lpstr>
      <vt:lpstr>リーグ公認料計算書（県連用）</vt:lpstr>
      <vt:lpstr>リーグ公認料計算書(協会用)</vt:lpstr>
      <vt:lpstr>リーグ参加者名簿</vt:lpstr>
      <vt:lpstr>ＪＢ個人競技記録報告書</vt:lpstr>
      <vt:lpstr>リーグ公認料計算書（協会用７月以降）</vt:lpstr>
      <vt:lpstr>会場</vt:lpstr>
      <vt:lpstr>原紙 (2)</vt:lpstr>
      <vt:lpstr>原紙 (3)</vt:lpstr>
      <vt:lpstr>原紙 (4)</vt:lpstr>
      <vt:lpstr>原紙 (5)</vt:lpstr>
      <vt:lpstr>原紙 (6)</vt:lpstr>
      <vt:lpstr>原紙 (7)</vt:lpstr>
      <vt:lpstr>原紙 (8)</vt:lpstr>
      <vt:lpstr>会員</vt:lpstr>
      <vt:lpstr>ＪＢ個人競技記録報告書!Print_Area</vt:lpstr>
      <vt:lpstr>リーグ公認申請書!Print_Area</vt:lpstr>
      <vt:lpstr>リーグ参加者名簿!Print_Area</vt:lpstr>
      <vt:lpstr>'原紙 (2)'!Print_Area</vt:lpstr>
      <vt:lpstr>'原紙 (3)'!Print_Area</vt:lpstr>
      <vt:lpstr>'原紙 (4)'!Print_Area</vt:lpstr>
      <vt:lpstr>'原紙 (5)'!Print_Area</vt:lpstr>
      <vt:lpstr>'原紙 (6)'!Print_Area</vt:lpstr>
      <vt:lpstr>'原紙 (7)'!Print_Area</vt:lpstr>
      <vt:lpstr>'原紙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JBC競技　羽島尚吾</dc:creator>
  <cp:lastModifiedBy>元貴 戸髙</cp:lastModifiedBy>
  <cp:lastPrinted>2024-04-23T07:12:07Z</cp:lastPrinted>
  <dcterms:created xsi:type="dcterms:W3CDTF">2013-10-08T03:40:34Z</dcterms:created>
  <dcterms:modified xsi:type="dcterms:W3CDTF">2024-04-29T12:28:15Z</dcterms:modified>
</cp:coreProperties>
</file>